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5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6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7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8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9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10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11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12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13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14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drawings/drawing15.xml" ContentType="application/vnd.openxmlformats-officedocument.drawing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 codeName="{3D1A710C-6663-3D7B-7F91-EC182F24A4BC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E:\Dropbox\!! Физкультура\Инновационный проект\2020\"/>
    </mc:Choice>
  </mc:AlternateContent>
  <xr:revisionPtr revIDLastSave="0" documentId="13_ncr:1_{C0706F2A-0530-4E1D-9EAD-BEBDD38C2840}" xr6:coauthVersionLast="37" xr6:coauthVersionMax="37" xr10:uidLastSave="{00000000-0000-0000-0000-000000000000}"/>
  <bookViews>
    <workbookView xWindow="0" yWindow="0" windowWidth="15480" windowHeight="7545" activeTab="2" xr2:uid="{00000000-000D-0000-FFFF-FFFF00000000}"/>
  </bookViews>
  <sheets>
    <sheet name="ODK" sheetId="3" r:id="rId1"/>
    <sheet name="IDK" sheetId="1" r:id="rId2"/>
    <sheet name="КИДР" sheetId="5" r:id="rId3"/>
    <sheet name="ИР-тек" sheetId="6" r:id="rId4"/>
    <sheet name="Упр-ст" sheetId="4" r:id="rId5"/>
    <sheet name="Инструкция" sheetId="9" r:id="rId6"/>
    <sheet name="Сила1" sheetId="12" r:id="rId7"/>
    <sheet name="Сила2" sheetId="20" r:id="rId8"/>
    <sheet name="Быстрота1" sheetId="21" r:id="rId9"/>
    <sheet name="Быстрота2" sheetId="22" r:id="rId10"/>
    <sheet name="Гибкость1" sheetId="23" r:id="rId11"/>
    <sheet name="Гибкость2" sheetId="24" r:id="rId12"/>
    <sheet name="Ловкость1" sheetId="25" r:id="rId13"/>
    <sheet name="Ловкость2" sheetId="26" r:id="rId14"/>
    <sheet name="Волейбол1" sheetId="27" r:id="rId15"/>
    <sheet name="Волейбол2" sheetId="28" r:id="rId16"/>
    <sheet name="Баскетбол1" sheetId="29" r:id="rId17"/>
    <sheet name="Баскетбол2" sheetId="30" r:id="rId18"/>
    <sheet name="Футбол1" sheetId="31" r:id="rId19"/>
    <sheet name="Футбол2" sheetId="32" r:id="rId20"/>
    <sheet name="ВосстГимн" sheetId="33" r:id="rId21"/>
    <sheet name="Table-IDK" sheetId="2" state="hidden" r:id="rId22"/>
    <sheet name="ГФОК" sheetId="7" state="hidden" r:id="rId23"/>
    <sheet name="Нормативы" sheetId="8" state="hidden" r:id="rId24"/>
  </sheets>
  <externalReferences>
    <externalReference r:id="rId25"/>
  </externalReferences>
  <definedNames>
    <definedName name="bookmark2" localSheetId="23">Нормативы!$C$1</definedName>
    <definedName name="АДдис">'Table-IDK'!$B$165:$F$166</definedName>
    <definedName name="АДсис">'Table-IDK'!$B$162:$F$163</definedName>
    <definedName name="Бег1000_11Дев">Нормативы!$C$131:$L$131</definedName>
    <definedName name="Бег1000_11Мал">Нормативы!$N$131:$W$131</definedName>
    <definedName name="Бег1000Дев">Нормативы!$C$131:$L$137</definedName>
    <definedName name="Бег1000Мал">Нормативы!$N$131:$W$137</definedName>
    <definedName name="Бег30_11Дев">Нормативы!$C$113:$L$113</definedName>
    <definedName name="Бег30_11Мал">Нормативы!$N$113:$W$113</definedName>
    <definedName name="Бег30Дев">Нормативы!$C$113:$L$119</definedName>
    <definedName name="Бег30Мал">Нормативы!$N$113:$W$119</definedName>
    <definedName name="Блок1Социальный">'Table-IDK'!$B$20:$F$21</definedName>
    <definedName name="Блок2ЗОЖ">'Table-IDK'!$B$58:$F$59</definedName>
    <definedName name="Блок3Антроп">'Table-IDK'!$B$156:$F$157</definedName>
    <definedName name="Блок4Функ">'Table-IDK'!$B$192:$F$193</definedName>
    <definedName name="Блок5УФП">'Table-IDK'!$B$257:$F$258</definedName>
    <definedName name="Болезни">'Table-IDK'!$B$55:$F$56</definedName>
    <definedName name="БыстрОтжим">'Table-IDK'!$B$201:$F$202</definedName>
    <definedName name="БыстрПрисед">'Table-IDK'!$B$198:$F$199</definedName>
    <definedName name="Виды">Нормативы!$B$4:$B$137</definedName>
    <definedName name="Возраст">'Table-IDK'!$B$7:$I$10</definedName>
    <definedName name="ВозрастЖ" localSheetId="5">'[1]Table-IDK'!$B$9:$I$10</definedName>
    <definedName name="ВозрастЖ">'Table-IDK'!$B$9:$I$10</definedName>
    <definedName name="ВозрастМ" localSheetId="5">'[1]Table-IDK'!$B$7:$I$8</definedName>
    <definedName name="ВозрастМ">'Table-IDK'!$B$7:$I$8</definedName>
    <definedName name="ВозрастНорм">Нормативы!$A$4:$A$10</definedName>
    <definedName name="ВыносливостьКомплекс">'Table-IDK'!$B$229:$F$230</definedName>
    <definedName name="ГенчиЖ">'Table-IDK'!$B$177:$F$178</definedName>
    <definedName name="ГенчиМ">'Table-IDK'!$B$180:$F$181</definedName>
    <definedName name="ГибкостьНаклонЖ">'Table-IDK'!$B$217:$F$218</definedName>
    <definedName name="ГибкостьНаклонМ">'Table-IDK'!$B$220:$F$221</definedName>
    <definedName name="ГибкостьПрогибЖ">'Table-IDK'!$B$223:$F$224</definedName>
    <definedName name="ГибкостьПрогибМ">'Table-IDK'!$B$226:$F$227</definedName>
    <definedName name="ДинКистьЖ">'Table-IDK'!$B$183:$F$184</definedName>
    <definedName name="ДинКистьМ">'Table-IDK'!$B$186:$F$187</definedName>
    <definedName name="ДлинаДев">Нормативы!$C$3:$L$10</definedName>
    <definedName name="ДлинаМал">Нормативы!$N$3:$W$10</definedName>
    <definedName name="ЖирБалл">'Table-IDK'!$B$153:$F$154</definedName>
    <definedName name="ЗУФвНеделю">'Table-IDK'!$B$45:$F$46</definedName>
    <definedName name="ЗУФРазВНеделю">'Table-IDK'!$B$43:$F$44</definedName>
    <definedName name="ЗУФЧасВНеделю">'Table-IDK'!$B$45:$F$46</definedName>
    <definedName name="Карандаш">'Table-IDK'!$B$207:$F$208</definedName>
    <definedName name="КМвДень">'Table-IDK'!$B$37:$F$38</definedName>
    <definedName name="КонтрОсанки">'Table-IDK'!$B$41:$F$42</definedName>
    <definedName name="МестоЖительства">'Table-IDK'!$B$11:$F$11</definedName>
    <definedName name="МестоПроживания">'Table-IDK'!$B$14:$F$14</definedName>
    <definedName name="Наклон11Дев">Нормативы!$C$22:$L$22</definedName>
    <definedName name="Наклон11Мал">Нормативы!$N$22:$W$22</definedName>
    <definedName name="НаклонДев">Нормативы!$C$22:$L$28</definedName>
    <definedName name="НаклонМал">Нормативы!$N$22:$W$28</definedName>
    <definedName name="_xlnm.Print_Area" localSheetId="1">IDK!$A$1:$G$99</definedName>
    <definedName name="_xlnm.Print_Area" localSheetId="0">ODK!$A$1:$D$263</definedName>
    <definedName name="_xlnm.Print_Area" localSheetId="2">КИДР!$B$1:$R$53</definedName>
    <definedName name="ОвощиВНеделю">'Table-IDK'!$B$35:$F$36</definedName>
    <definedName name="Отжим11Дев">Нормативы!$C$40:$L$40</definedName>
    <definedName name="Отжим11Мал">Нормативы!$N$40:$W$40</definedName>
    <definedName name="ОтжимДев">Нормативы!$C$40:$L$46</definedName>
    <definedName name="ОтжимМал">Нормативы!$N$40:$W$46</definedName>
    <definedName name="ОтжімДев">Нормативы!$C$40:$L$46</definedName>
    <definedName name="ОценкаДев">Нормативы!$C$3:$L$3</definedName>
    <definedName name="ОценкаДевОбрат">Нормативы!$C$83:$L$83</definedName>
    <definedName name="ОценкаМал">Нормативы!$N$3:$W$3</definedName>
    <definedName name="ОценкаМалОбрат">Нормативы!$N$83:$W$83</definedName>
    <definedName name="ПищаЗаРаз">'Table-IDK'!$B$33:$F$34</definedName>
    <definedName name="ПищаРазВДень">'Table-IDK'!$B$31:$F$32</definedName>
    <definedName name="ПоворПрыжком">'Table-IDK'!$B$204:$F$205</definedName>
    <definedName name="ПодТул11Дев">Нормативы!$C$76:$L$76</definedName>
    <definedName name="ПодТул11Мал">Нормативы!$N$76:$W$76</definedName>
    <definedName name="ПодТулДев">Нормативы!$C$76:$L$82</definedName>
    <definedName name="ПодТулМал">Нормативы!$N$76:$W$82</definedName>
    <definedName name="Подтяг11Мал">Нормативы!$N$58:$W$58</definedName>
    <definedName name="ПодтягМал">Нормативы!$N$58:$W$64</definedName>
    <definedName name="ПриседНаОдной">'Table-IDK'!$B$214:$F$215</definedName>
    <definedName name="ПриусадебноеХозяйство">'Table-IDK'!$B$17:$F$18</definedName>
    <definedName name="Приусадебный">'Table-IDK'!$B$16:$F$16</definedName>
    <definedName name="ПриусадебныйУчасток">'Table-IDK'!$B$15:$F$16</definedName>
    <definedName name="Прыжок11Дев">Нормативы!$C$4:$L$4</definedName>
    <definedName name="Прыжок11Мал">Нормативы!$N$4:$W$4</definedName>
    <definedName name="РабПоза">'Table-IDK'!$B$51:$F$52</definedName>
    <definedName name="Руфье">'Table-IDK'!$B$168:$F$169</definedName>
    <definedName name="СидяЧасов">'Table-IDK'!$B$39:$F$40</definedName>
    <definedName name="СилаОтжим">'Table-IDK'!$B$210:$F$211</definedName>
    <definedName name="Сон22">'Table-IDK'!$B$29:$F$30</definedName>
    <definedName name="Сон7">'Table-IDK'!$B$25:$F$26</definedName>
    <definedName name="Сон8_21">'Table-IDK'!$B$27:$F$28</definedName>
    <definedName name="Социальный1Блок">'Table-IDK'!$B$20:$F$21</definedName>
    <definedName name="СтойкаЗакрывГлаза">'Table-IDK'!$B$189:$F$190</definedName>
    <definedName name="УФПД_1000">Нормативы!$AB$131:$AK$137</definedName>
    <definedName name="УФПД_30м">Нормативы!$AB$113:$AK$119</definedName>
    <definedName name="УФПД_нахил">Нормативы!$AB$22:$AK$28</definedName>
    <definedName name="УФПД_падним">Нормативы!$AB$76:$AK$83</definedName>
    <definedName name="УФПД_скач_з_месца">Нормативы!$AB$4:$AK$10</definedName>
    <definedName name="УФПД_ЧБ">Нормативы!$AB$95:$AK$101</definedName>
    <definedName name="УФПМ_1000">Нормативы!$AM$131:$AV$137</definedName>
    <definedName name="УФПМ_30м">Нормативы!$AM$113:$AV$119</definedName>
    <definedName name="УФПМ_нахил">Нормативы!$AM$22:$AV$28</definedName>
    <definedName name="УФПМ_падцяг">Нормативы!$AM$58:$AV$64</definedName>
    <definedName name="УФПМ_скач_з_месца">Нормативы!$AM$4:$AV$10</definedName>
    <definedName name="УФПМ_ЧБ">Нормативы!$AM$95:$AV$101</definedName>
    <definedName name="ФСМГоленостоп">'Table-IDK'!$B$247:$F$248</definedName>
    <definedName name="ФСМГоленостопЖ">'Table-IDK'!$B$244:$F$245</definedName>
    <definedName name="ФСМГоленостопМ">'Table-IDK'!$B$247:$F$248</definedName>
    <definedName name="ФСМЖивотаСидя">'Table-IDK'!$B$250:$F$251</definedName>
    <definedName name="ФСМПлечаЖ">'Table-IDK'!$B$238:$F$239</definedName>
    <definedName name="ФСМПлечаМ">'Table-IDK'!$B$241:$F$242</definedName>
    <definedName name="ФСМПредплечьяЖ">'Table-IDK'!$B$232:$F$233</definedName>
    <definedName name="ФСМПредплечьяМ">'Table-IDK'!$B$235:$F$236</definedName>
    <definedName name="ФСМСпиныПргоибЛежа">'Table-IDK'!$B$253:$F$254</definedName>
    <definedName name="ценкаМалОбрат">Нормативы!$N$83:$W$83</definedName>
    <definedName name="ЧБ11Дев">Нормативы!$C$95:$L$95</definedName>
    <definedName name="ЧБ11Мал">Нормативы!$N$95:$W$95</definedName>
    <definedName name="ЧБГод">Нормативы!$A$95:$A$101</definedName>
    <definedName name="ЧБДев">Нормативы!$C$95:$L$101</definedName>
    <definedName name="ЧБМал">Нормативы!$N$95:$W$101</definedName>
    <definedName name="ШтангеЖ">'Table-IDK'!$B$171:$F$172</definedName>
    <definedName name="ШтангеМ">'Table-IDK'!$B$174:$F$175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5" l="1"/>
  <c r="Q46" i="5"/>
  <c r="Q44" i="5"/>
  <c r="P45" i="5"/>
  <c r="P46" i="5"/>
  <c r="P44" i="5"/>
  <c r="B45" i="5"/>
  <c r="B46" i="5"/>
  <c r="B44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B58" i="6" l="1"/>
  <c r="B61" i="6"/>
  <c r="B51" i="6"/>
  <c r="B49" i="6"/>
  <c r="B45" i="6"/>
  <c r="B11" i="4"/>
  <c r="B177" i="3" l="1"/>
  <c r="B75" i="1" l="1"/>
  <c r="B2" i="5" l="1"/>
  <c r="A2" i="1"/>
  <c r="C10" i="7"/>
  <c r="F10" i="7" s="1"/>
  <c r="D10" i="7"/>
  <c r="D12" i="7" l="1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11" i="7"/>
  <c r="B10" i="7"/>
  <c r="T29" i="7"/>
  <c r="R29" i="7"/>
  <c r="P29" i="7"/>
  <c r="N29" i="7"/>
  <c r="L29" i="7"/>
  <c r="J29" i="7"/>
  <c r="H29" i="7"/>
  <c r="F29" i="7"/>
  <c r="U29" i="7" s="1"/>
  <c r="V29" i="7" s="1"/>
  <c r="T28" i="7"/>
  <c r="R28" i="7"/>
  <c r="P28" i="7"/>
  <c r="N28" i="7"/>
  <c r="L28" i="7"/>
  <c r="J28" i="7"/>
  <c r="H28" i="7"/>
  <c r="F28" i="7"/>
  <c r="U28" i="7" s="1"/>
  <c r="V28" i="7" s="1"/>
  <c r="T27" i="7"/>
  <c r="R27" i="7"/>
  <c r="P27" i="7"/>
  <c r="N27" i="7"/>
  <c r="L27" i="7"/>
  <c r="J27" i="7"/>
  <c r="H27" i="7"/>
  <c r="F27" i="7"/>
  <c r="U27" i="7" s="1"/>
  <c r="V27" i="7" s="1"/>
  <c r="T26" i="7"/>
  <c r="R26" i="7"/>
  <c r="P26" i="7"/>
  <c r="N26" i="7"/>
  <c r="L26" i="7"/>
  <c r="J26" i="7"/>
  <c r="H26" i="7"/>
  <c r="F26" i="7"/>
  <c r="U26" i="7" s="1"/>
  <c r="V26" i="7" s="1"/>
  <c r="T25" i="7"/>
  <c r="R25" i="7"/>
  <c r="P25" i="7"/>
  <c r="N25" i="7"/>
  <c r="L25" i="7"/>
  <c r="J25" i="7"/>
  <c r="H25" i="7"/>
  <c r="F25" i="7"/>
  <c r="U25" i="7" s="1"/>
  <c r="V25" i="7" s="1"/>
  <c r="R24" i="7"/>
  <c r="L23" i="7"/>
  <c r="T23" i="7"/>
  <c r="R22" i="7"/>
  <c r="T21" i="7"/>
  <c r="R20" i="7"/>
  <c r="L19" i="7"/>
  <c r="T19" i="7"/>
  <c r="L18" i="7"/>
  <c r="R18" i="7"/>
  <c r="L17" i="7"/>
  <c r="T17" i="7"/>
  <c r="H16" i="7"/>
  <c r="J15" i="7"/>
  <c r="T15" i="7"/>
  <c r="L14" i="7"/>
  <c r="P14" i="7"/>
  <c r="L13" i="7"/>
  <c r="T13" i="7"/>
  <c r="L12" i="7"/>
  <c r="P12" i="7"/>
  <c r="L11" i="7"/>
  <c r="T11" i="7"/>
  <c r="F19" i="7" l="1"/>
  <c r="R19" i="7"/>
  <c r="F17" i="7"/>
  <c r="R17" i="7"/>
  <c r="F11" i="7"/>
  <c r="R11" i="7"/>
  <c r="H12" i="7"/>
  <c r="F13" i="7"/>
  <c r="R13" i="7"/>
  <c r="F15" i="7"/>
  <c r="N15" i="7"/>
  <c r="J21" i="7"/>
  <c r="R21" i="7"/>
  <c r="J23" i="7"/>
  <c r="N23" i="7"/>
  <c r="J11" i="7"/>
  <c r="N11" i="7"/>
  <c r="J13" i="7"/>
  <c r="N13" i="7"/>
  <c r="R15" i="7"/>
  <c r="J17" i="7"/>
  <c r="N17" i="7"/>
  <c r="J19" i="7"/>
  <c r="N19" i="7"/>
  <c r="F21" i="7"/>
  <c r="N21" i="7"/>
  <c r="F23" i="7"/>
  <c r="R23" i="7"/>
  <c r="N10" i="7"/>
  <c r="J10" i="7"/>
  <c r="L10" i="7"/>
  <c r="T10" i="7"/>
  <c r="H10" i="7"/>
  <c r="P10" i="7"/>
  <c r="R12" i="7"/>
  <c r="N12" i="7"/>
  <c r="J12" i="7"/>
  <c r="F12" i="7"/>
  <c r="T12" i="7"/>
  <c r="H14" i="7"/>
  <c r="R14" i="7"/>
  <c r="N14" i="7"/>
  <c r="J14" i="7"/>
  <c r="F14" i="7"/>
  <c r="T14" i="7"/>
  <c r="R16" i="7"/>
  <c r="N16" i="7"/>
  <c r="J16" i="7"/>
  <c r="F16" i="7"/>
  <c r="T16" i="7"/>
  <c r="L16" i="7"/>
  <c r="P16" i="7"/>
  <c r="H18" i="7"/>
  <c r="P18" i="7"/>
  <c r="H22" i="7"/>
  <c r="L22" i="7"/>
  <c r="P22" i="7"/>
  <c r="T22" i="7"/>
  <c r="H24" i="7"/>
  <c r="L24" i="7"/>
  <c r="P24" i="7"/>
  <c r="T24" i="7"/>
  <c r="T18" i="7"/>
  <c r="H20" i="7"/>
  <c r="L20" i="7"/>
  <c r="P20" i="7"/>
  <c r="T20" i="7"/>
  <c r="H11" i="7"/>
  <c r="P11" i="7"/>
  <c r="H13" i="7"/>
  <c r="P13" i="7"/>
  <c r="H15" i="7"/>
  <c r="L15" i="7"/>
  <c r="P15" i="7"/>
  <c r="H17" i="7"/>
  <c r="P17" i="7"/>
  <c r="F18" i="7"/>
  <c r="J18" i="7"/>
  <c r="N18" i="7"/>
  <c r="H19" i="7"/>
  <c r="P19" i="7"/>
  <c r="F20" i="7"/>
  <c r="J20" i="7"/>
  <c r="N20" i="7"/>
  <c r="H21" i="7"/>
  <c r="L21" i="7"/>
  <c r="P21" i="7"/>
  <c r="F22" i="7"/>
  <c r="J22" i="7"/>
  <c r="N22" i="7"/>
  <c r="H23" i="7"/>
  <c r="P23" i="7"/>
  <c r="F24" i="7"/>
  <c r="J24" i="7"/>
  <c r="N24" i="7"/>
  <c r="U10" i="7" l="1"/>
  <c r="V10" i="7" s="1"/>
  <c r="U15" i="7"/>
  <c r="V15" i="7" s="1"/>
  <c r="U23" i="7"/>
  <c r="V23" i="7" s="1"/>
  <c r="U17" i="7"/>
  <c r="V17" i="7" s="1"/>
  <c r="U21" i="7"/>
  <c r="V21" i="7" s="1"/>
  <c r="U19" i="7"/>
  <c r="V19" i="7" s="1"/>
  <c r="U13" i="7"/>
  <c r="V13" i="7" s="1"/>
  <c r="U22" i="7"/>
  <c r="V22" i="7" s="1"/>
  <c r="U20" i="7"/>
  <c r="V20" i="7" s="1"/>
  <c r="U11" i="7"/>
  <c r="V11" i="7" s="1"/>
  <c r="U14" i="7"/>
  <c r="V14" i="7" s="1"/>
  <c r="U12" i="7"/>
  <c r="V12" i="7" s="1"/>
  <c r="U24" i="7"/>
  <c r="V24" i="7" s="1"/>
  <c r="U18" i="7"/>
  <c r="V18" i="7" s="1"/>
  <c r="U16" i="7"/>
  <c r="V16" i="7" s="1"/>
  <c r="B11" i="6" l="1"/>
  <c r="P11" i="5" s="1"/>
  <c r="K9" i="5"/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4" i="1"/>
  <c r="B13" i="1"/>
  <c r="B12" i="1"/>
  <c r="B11" i="1" l="1"/>
  <c r="B9" i="1" l="1"/>
  <c r="D9" i="1" l="1"/>
  <c r="B48" i="5"/>
  <c r="B84" i="1" l="1"/>
  <c r="B85" i="1"/>
  <c r="K41" i="5"/>
  <c r="P9" i="5"/>
  <c r="B89" i="1"/>
  <c r="E9" i="5" l="1"/>
  <c r="M9" i="5"/>
  <c r="I9" i="5"/>
  <c r="B81" i="1"/>
  <c r="D81" i="1" s="1"/>
  <c r="B275" i="2" s="1"/>
  <c r="B26" i="4" s="1"/>
  <c r="B87" i="1" l="1"/>
  <c r="D87" i="1" s="1"/>
  <c r="B79" i="1"/>
  <c r="D79" i="1" s="1"/>
  <c r="D32" i="1"/>
  <c r="D89" i="1"/>
  <c r="B60" i="1"/>
  <c r="D60" i="1" s="1"/>
  <c r="B86" i="1"/>
  <c r="D86" i="1" s="1"/>
  <c r="B65" i="1"/>
  <c r="D65" i="1" s="1"/>
  <c r="B61" i="1"/>
  <c r="D61" i="1" s="1"/>
  <c r="B83" i="1"/>
  <c r="D83" i="1" s="1"/>
  <c r="B63" i="1"/>
  <c r="D63" i="1" s="1"/>
  <c r="B78" i="1"/>
  <c r="D78" i="1" s="1"/>
  <c r="D84" i="1"/>
  <c r="B48" i="1"/>
  <c r="D48" i="1" s="1"/>
  <c r="B64" i="1"/>
  <c r="D64" i="1" s="1"/>
  <c r="B62" i="1"/>
  <c r="D62" i="1" s="1"/>
  <c r="B50" i="1"/>
  <c r="D50" i="1" s="1"/>
  <c r="B82" i="1"/>
  <c r="D82" i="1" s="1"/>
  <c r="D85" i="1"/>
  <c r="B77" i="1"/>
  <c r="D77" i="1" s="1"/>
  <c r="B80" i="1"/>
  <c r="D80" i="1" s="1"/>
  <c r="B274" i="2" l="1"/>
  <c r="B14" i="4" s="1"/>
  <c r="D31" i="1"/>
  <c r="D28" i="1" l="1"/>
  <c r="D29" i="1"/>
  <c r="B10" i="1"/>
  <c r="B88" i="1"/>
  <c r="D88" i="1" s="1"/>
  <c r="B76" i="1"/>
  <c r="D76" i="1" s="1"/>
  <c r="D75" i="1"/>
  <c r="B74" i="1"/>
  <c r="D74" i="1" s="1"/>
  <c r="B73" i="1"/>
  <c r="D73" i="1" s="1"/>
  <c r="B72" i="1"/>
  <c r="D72" i="1" s="1"/>
  <c r="B71" i="1"/>
  <c r="D71" i="1" s="1"/>
  <c r="B66" i="1"/>
  <c r="D66" i="1" s="1"/>
  <c r="B58" i="1"/>
  <c r="D58" i="1" s="1"/>
  <c r="B57" i="1"/>
  <c r="D57" i="1" s="1"/>
  <c r="B52" i="1"/>
  <c r="D52" i="1" s="1"/>
  <c r="B46" i="1"/>
  <c r="B45" i="1"/>
  <c r="B44" i="1"/>
  <c r="B43" i="1"/>
  <c r="B42" i="1"/>
  <c r="B41" i="1"/>
  <c r="B49" i="1" s="1"/>
  <c r="B40" i="1"/>
  <c r="B51" i="1" s="1"/>
  <c r="B39" i="1"/>
  <c r="B38" i="1"/>
  <c r="D30" i="1"/>
  <c r="D27" i="1"/>
  <c r="D26" i="1"/>
  <c r="D25" i="1"/>
  <c r="D24" i="1"/>
  <c r="D23" i="1"/>
  <c r="D22" i="1"/>
  <c r="D21" i="1"/>
  <c r="D20" i="1"/>
  <c r="D47" i="1" l="1"/>
  <c r="B272" i="2"/>
  <c r="B13" i="4" s="1"/>
  <c r="B273" i="2"/>
  <c r="G29" i="5" s="1"/>
  <c r="B271" i="2"/>
  <c r="G17" i="5" s="1"/>
  <c r="D12" i="1"/>
  <c r="D14" i="1"/>
  <c r="D13" i="1"/>
  <c r="D11" i="1"/>
  <c r="D51" i="1"/>
  <c r="B91" i="1"/>
  <c r="D91" i="1" s="1"/>
  <c r="D49" i="1"/>
  <c r="D10" i="1"/>
  <c r="D19" i="1"/>
  <c r="B33" i="1" s="1"/>
  <c r="B59" i="1"/>
  <c r="B15" i="4" l="1"/>
  <c r="G23" i="5"/>
  <c r="G38" i="5"/>
  <c r="G35" i="5"/>
  <c r="D59" i="1"/>
  <c r="B67" i="1" s="1"/>
  <c r="D67" i="1" s="1"/>
  <c r="K8" i="5"/>
  <c r="B14" i="6" s="1"/>
  <c r="A14" i="6" s="1"/>
  <c r="F96" i="1"/>
  <c r="M6" i="5"/>
  <c r="B15" i="1"/>
  <c r="B97" i="1" s="1"/>
  <c r="B53" i="1"/>
  <c r="D53" i="1" s="1"/>
  <c r="F97" i="1"/>
  <c r="D33" i="1"/>
  <c r="C97" i="1"/>
  <c r="E97" i="1" l="1"/>
  <c r="C96" i="1"/>
  <c r="E6" i="5"/>
  <c r="Q7" i="5"/>
  <c r="G7" i="5"/>
  <c r="I7" i="5"/>
  <c r="M7" i="5"/>
  <c r="E96" i="1"/>
  <c r="K6" i="5"/>
  <c r="D96" i="1"/>
  <c r="I6" i="5"/>
  <c r="D15" i="1"/>
  <c r="D97" i="1"/>
  <c r="G97" i="1" s="1"/>
  <c r="B96" i="1" l="1"/>
  <c r="G96" i="1" s="1"/>
  <c r="B99" i="1" s="1"/>
  <c r="D99" i="1" s="1"/>
  <c r="P6" i="5" s="1"/>
  <c r="B6" i="5"/>
  <c r="B25" i="4" l="1"/>
  <c r="B28" i="4" s="1"/>
  <c r="R37" i="5" s="1"/>
  <c r="B60" i="6"/>
  <c r="B63" i="6" s="1"/>
  <c r="R39" i="5"/>
  <c r="R35" i="5"/>
  <c r="R25" i="5"/>
  <c r="R19" i="5"/>
  <c r="R38" i="5"/>
  <c r="R31" i="5"/>
  <c r="R24" i="5"/>
  <c r="R17" i="5"/>
  <c r="P36" i="5" l="1"/>
  <c r="P37" i="5"/>
  <c r="P38" i="5"/>
  <c r="P39" i="5"/>
  <c r="P40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18" i="5"/>
  <c r="P19" i="5"/>
  <c r="P20" i="5"/>
  <c r="P21" i="5"/>
  <c r="P22" i="5"/>
  <c r="Q17" i="5"/>
  <c r="J17" i="5"/>
  <c r="J20" i="5"/>
  <c r="J22" i="5"/>
  <c r="J24" i="5"/>
  <c r="J26" i="5"/>
  <c r="J28" i="5"/>
  <c r="J30" i="5"/>
  <c r="J32" i="5"/>
  <c r="J34" i="5"/>
  <c r="J36" i="5"/>
  <c r="J38" i="5"/>
  <c r="J40" i="5"/>
  <c r="Q36" i="5"/>
  <c r="Q37" i="5"/>
  <c r="Q38" i="5"/>
  <c r="Q39" i="5"/>
  <c r="Q40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18" i="5"/>
  <c r="Q19" i="5"/>
  <c r="Q20" i="5"/>
  <c r="Q21" i="5"/>
  <c r="Q22" i="5"/>
  <c r="P17" i="5"/>
  <c r="J18" i="5"/>
  <c r="J21" i="5"/>
  <c r="J23" i="5"/>
  <c r="J25" i="5"/>
  <c r="J27" i="5"/>
  <c r="J29" i="5"/>
  <c r="J31" i="5"/>
  <c r="J33" i="5"/>
  <c r="J35" i="5"/>
  <c r="J37" i="5"/>
  <c r="J39" i="5"/>
  <c r="J19" i="5"/>
  <c r="R18" i="5"/>
  <c r="R29" i="5"/>
  <c r="R36" i="5"/>
  <c r="R40" i="5"/>
  <c r="R23" i="5"/>
  <c r="R30" i="5"/>
</calcChain>
</file>

<file path=xl/sharedStrings.xml><?xml version="1.0" encoding="utf-8"?>
<sst xmlns="http://schemas.openxmlformats.org/spreadsheetml/2006/main" count="5365" uniqueCount="1031">
  <si>
    <t>ИНДИВИДУАЛЬНАЯ ДИАГНОСТИЧЕСКАЯ КАРТА</t>
  </si>
  <si>
    <t>(ФИО диагностируемого)</t>
  </si>
  <si>
    <t xml:space="preserve">для определения уровня двигательной культуры и </t>
  </si>
  <si>
    <t>разработки индивидуального двигательного режима</t>
  </si>
  <si>
    <t>I. ОЦЕНКА СОЦИАЛЬНЫХ ДАННЫХ</t>
  </si>
  <si>
    <t>балл</t>
  </si>
  <si>
    <t>Пол</t>
  </si>
  <si>
    <t>мужской</t>
  </si>
  <si>
    <t>женский</t>
  </si>
  <si>
    <t xml:space="preserve">Возраст (м) </t>
  </si>
  <si>
    <t>Возраст (ж)</t>
  </si>
  <si>
    <t>Место жительства</t>
  </si>
  <si>
    <t>Место проживания</t>
  </si>
  <si>
    <t>Приусадебный участок, ар</t>
  </si>
  <si>
    <t>Приусадебное хозяйство</t>
  </si>
  <si>
    <t>Оценка по блоку</t>
  </si>
  <si>
    <t>II. ОЦЕНКА ОБРАЗА ЖИЗНИ И ДВИГАТЕЛЬНОЙ СРЕДЫ</t>
  </si>
  <si>
    <t>Продолжительность сна (возраст 1 – 7 лет), часы</t>
  </si>
  <si>
    <t>Продолжительность сна (возраст 8 – 21 год), часы</t>
  </si>
  <si>
    <t>Продолжительность сна (возраст более 22 лет), часы</t>
  </si>
  <si>
    <t>Количество приемов пищи в день, разы</t>
  </si>
  <si>
    <t>Количество пищи, употребляемой за один раз, литры</t>
  </si>
  <si>
    <t>Качество ежедневно употребляемой пищи (наличие в рационе овощей и фруктов), дней в неделю</t>
  </si>
  <si>
    <t>Количество ежедневно пройденных километров</t>
  </si>
  <si>
    <t>Количество часов в день проводимых вами сидя</t>
  </si>
  <si>
    <t>Как часто, в течение дня, вы контролируете правильность осанки и корректируете ее, разы</t>
  </si>
  <si>
    <t>Количество занятий физическими упражнениями в неделю (продолжительность одного занятия не менее 30 минут), разы</t>
  </si>
  <si>
    <t>Суммарная продолжительность занятий физическими упражнениями в неделю, часы</t>
  </si>
  <si>
    <t>Внешние признаки физической нагрузки во время повседневной двигательной активности</t>
  </si>
  <si>
    <t>Характеристика повседневной двигательной активности</t>
  </si>
  <si>
    <t>Суммарная продолжительность сохранения рабочей позы во время повседневной двигательной активности, часы</t>
  </si>
  <si>
    <t>Чувство физической усталости после рабочего дня</t>
  </si>
  <si>
    <t>Наличие хронических заболеваний, штук</t>
  </si>
  <si>
    <t>II. ОЦЕНКА ПО БЛОКУ ОБРАЗА ЖИЗНИ И ДВИГАТЕЛЬНОЙ СРЕДЫ ____________</t>
  </si>
  <si>
    <t>III. ОЦЕНКА АНТРОПОМЕТРИЧЕСКИХ ДАННЫХ</t>
  </si>
  <si>
    <t xml:space="preserve">Антропометрические данные </t>
  </si>
  <si>
    <t>Рост, см</t>
  </si>
  <si>
    <t>Вес, кг</t>
  </si>
  <si>
    <t>≤ 150</t>
  </si>
  <si>
    <t>151 - 155</t>
  </si>
  <si>
    <t>156 - 160</t>
  </si>
  <si>
    <t>161 - 165</t>
  </si>
  <si>
    <t>166 - 170</t>
  </si>
  <si>
    <t>171 - 175</t>
  </si>
  <si>
    <t>176 - 180</t>
  </si>
  <si>
    <t>181 - 185</t>
  </si>
  <si>
    <t>186 - 190</t>
  </si>
  <si>
    <t>191 - 195 и ≥</t>
  </si>
  <si>
    <t>ОТ, см</t>
  </si>
  <si>
    <t>23) Оценка соотношения длины тела и окружности талии (м).</t>
  </si>
  <si>
    <t>24) Оценка соотношения длины тела и окружности грудной клетки (ж).</t>
  </si>
  <si>
    <t>ОГК, см</t>
  </si>
  <si>
    <t>25) Оценка соотношения длины тела и окружности грудной клетки (м).</t>
  </si>
  <si>
    <t>Толщина складки кожи, мм</t>
  </si>
  <si>
    <t>III. ОЦЕНКА ПО БЛОКУ АНТРОПОМЕТРИЧЕСКИХ ДАННЫХ __________________</t>
  </si>
  <si>
    <t>IV. ОЦЕНКА ФУНКЦИОНАЛЬНЫХ ДАННЫХ</t>
  </si>
  <si>
    <t>27) Оценка артериального систолического (верхнего) давления (мм).</t>
  </si>
  <si>
    <r>
      <t>мм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Hg</t>
    </r>
  </si>
  <si>
    <t>28) Оценка артериального диастолического (нижнего) давления (мм).</t>
  </si>
  <si>
    <t>ИР</t>
  </si>
  <si>
    <t>Длительность задержки дыхания на вдохе, с</t>
  </si>
  <si>
    <t>Длительность задержки дыхания на выдохе, с</t>
  </si>
  <si>
    <t>Динамометрия, кг/см</t>
  </si>
  <si>
    <t>36) Оценка длительности стойки на одной ноге с закрытыми глазами.</t>
  </si>
  <si>
    <t>Длительность, с</t>
  </si>
  <si>
    <t>IV. ОЦЕНКА ПО БЛОКУ ФУНКЦИОНАЛЬНЫХ ДАННЫХ __________________</t>
  </si>
  <si>
    <t>V. ОЦЕНКА ДАННЫХ ФИЗИЧЕСКОЙ И ФУНКЦИОНАЛЬНОЙ ПОДГОТОВЛЕННОСТИ</t>
  </si>
  <si>
    <t>Сгибание и разгибание рук, разы</t>
  </si>
  <si>
    <t>39) Оценка ловкости (поворот прыжком вокруг своей оси).</t>
  </si>
  <si>
    <t>Поворот прыжком, градусы «°»</t>
  </si>
  <si>
    <t>40) Оценка ловкости (передача карандаша за спиной).</t>
  </si>
  <si>
    <t>41) Оценка силы (сгибание и разгибание рук).</t>
  </si>
  <si>
    <t>42) Оценка силы (приседания на каждой ноге поочередно).</t>
  </si>
  <si>
    <t>Сумма приседаний на обеих ногах, разы</t>
  </si>
  <si>
    <t>Наклон вперед, см</t>
  </si>
  <si>
    <t>Прогиб назад, см</t>
  </si>
  <si>
    <t>Комплексное упражнение, сумма повторений</t>
  </si>
  <si>
    <t>Сумма продолжительности виса на обеих руках, с</t>
  </si>
  <si>
    <t>Продолжительности виса на обеих руках, с</t>
  </si>
  <si>
    <t>Сумма продолжительности стойки на носке каждой ноги поочередно, с</t>
  </si>
  <si>
    <t>Продолжительность удержания позы, с</t>
  </si>
  <si>
    <t>V. ОЦЕНКА ПО БЛОКУ ДАННЫХ ФИЗИЧЕСКОЙ ПОДГОТОВЛЕННОСТИ _____________</t>
  </si>
  <si>
    <t>ОЦЕНКА УРОВНЯ ДВИГАТЕЛЬНОЙ КУЛЬТУРЫ ЧЕЛОВЕКА: суммируем все полученные баллы по блокам и полученное количество умножаем на оценку возраста (показатель 2).</t>
  </si>
  <si>
    <t>блок</t>
  </si>
  <si>
    <t>I</t>
  </si>
  <si>
    <t>II</t>
  </si>
  <si>
    <t>III</t>
  </si>
  <si>
    <t>IV</t>
  </si>
  <si>
    <t>V</t>
  </si>
  <si>
    <t>Сумма балов</t>
  </si>
  <si>
    <t>Сумма баллов, на умноженная на оценку возраста</t>
  </si>
  <si>
    <t>Оценка</t>
  </si>
  <si>
    <t>I. ОЦЕНКА ПО СОЦИАЛЬНОМУ БЛОКУ</t>
  </si>
  <si>
    <t>Показатель</t>
  </si>
  <si>
    <r>
      <t xml:space="preserve">26) Оценка жировой ткани тела (мм).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</si>
  <si>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29) Оценка Индекса Руфье – Диксона.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</si>
  <si>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30) Оценка пробы Штанге (ж).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</si>
  <si>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31) Оценка пробы Штанге (м).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</si>
  <si>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32) Оценка пробы Генча (ж).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</si>
  <si>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33) Оценка пробы Генча (м).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</si>
  <si>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34) Оценка динамометрии (ж).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</si>
  <si>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35) Оценка динамометрии (м).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</si>
  <si>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43) Оценка гибкости (ж) (наклон вперед).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</si>
  <si>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44) Оценка гибкости (м) (наклон вперед).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</si>
  <si>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45) Оценка гибкости (ж) (прогиб назад).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</si>
  <si>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46) Оценка гибкости (м) (прогиб назад).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</si>
  <si>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48) Оценка функциональной силы мышц предплечья (ж) (вис на каждой руке поочередно).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</si>
  <si>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49) Оценка функциональной силы мышц предплечья (м) (вис на каждой руке поочередно).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</si>
  <si>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50) Оценка функциональной силы мышц плеча (ж) (вис на согнутых руках).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</si>
  <si>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51) Оценка функциональной силы мышц плеча (м) (вис на согнутых руках). </t>
    </r>
    <r>
      <rPr>
        <sz val="12"/>
        <color theme="1"/>
        <rFont val="Times New Roman"/>
        <family val="1"/>
        <charset val="204"/>
      </rPr>
      <t>Показатель</t>
    </r>
  </si>
  <si>
    <t>52) Оценка функциональной силы мышц голеностопа (ж) (стойка на носке каждой ноги поочередно). Показатель</t>
  </si>
  <si>
    <r>
      <t xml:space="preserve">53) Оценка функциональной силы мышц голеностопа (м) (стойка на носке каждой ноги поочередно). </t>
    </r>
    <r>
      <rPr>
        <sz val="12"/>
        <color theme="1"/>
        <rFont val="Times New Roman"/>
        <family val="1"/>
        <charset val="204"/>
      </rPr>
      <t>Показатель</t>
    </r>
  </si>
  <si>
    <t>54) Оценка функциональной силы мышц живота. Показатель</t>
  </si>
  <si>
    <t>ИДК таблицы</t>
  </si>
  <si>
    <t>ОПРОСНО-ДИАГНОСТИЧЕСКАЯ КАРТА № ______</t>
  </si>
  <si>
    <t>по изучению предпосылок формирования двигательной культуры населения Республики Беларусь</t>
  </si>
  <si>
    <t>Уважаемые друзья!</t>
  </si>
  <si>
    <t>СОЦИАЛЬНЫЙ БЛОК</t>
  </si>
  <si>
    <r>
      <t>Ваш пол:</t>
    </r>
    <r>
      <rPr>
        <sz val="10"/>
        <color theme="1"/>
        <rFont val="Times New Roman"/>
        <family val="1"/>
        <charset val="204"/>
      </rPr>
      <t xml:space="preserve"> </t>
    </r>
  </si>
  <si>
    <t>Место жительства:</t>
  </si>
  <si>
    <t xml:space="preserve">Место проживания: </t>
  </si>
  <si>
    <t>Наличие у Вашей семьи приусадебного участка:</t>
  </si>
  <si>
    <r>
      <t>Наличие у Вашей семьи приусадебного хозяйства:</t>
    </r>
    <r>
      <rPr>
        <sz val="10"/>
        <color theme="1"/>
        <rFont val="Times New Roman"/>
        <family val="1"/>
        <charset val="204"/>
      </rPr>
      <t xml:space="preserve"> </t>
    </r>
  </si>
  <si>
    <r>
      <t>Ваша работа или учеба:</t>
    </r>
    <r>
      <rPr>
        <sz val="10"/>
        <color theme="1"/>
        <rFont val="Times New Roman"/>
        <family val="1"/>
        <charset val="204"/>
      </rPr>
      <t xml:space="preserve"> </t>
    </r>
  </si>
  <si>
    <t>БЛОК ИЗУЧЕНИЯ ВАШЕГО ОБРАЗА ЖИЗНИ И ДВИГАТЕЛЬНОЙ СРЕДЫ</t>
  </si>
  <si>
    <r>
      <t>19.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В сутки вы спите,</t>
    </r>
    <r>
      <rPr>
        <sz val="10"/>
        <color theme="1"/>
        <rFont val="Times New Roman"/>
        <family val="1"/>
        <charset val="204"/>
      </rPr>
      <t xml:space="preserve"> продолжительность сна, часы;</t>
    </r>
  </si>
  <si>
    <r>
      <t>20. В сутки вы питаетесь,</t>
    </r>
    <r>
      <rPr>
        <sz val="10"/>
        <color theme="1"/>
        <rFont val="Times New Roman"/>
        <family val="1"/>
        <charset val="204"/>
      </rPr>
      <t xml:space="preserve"> количество приемов пищи в день, разы;</t>
    </r>
  </si>
  <si>
    <r>
      <t xml:space="preserve">21. Количество пищи за один прием, </t>
    </r>
    <r>
      <rPr>
        <sz val="10"/>
        <color theme="1"/>
        <rFont val="Times New Roman"/>
        <family val="1"/>
        <charset val="204"/>
      </rPr>
      <t>литры (0,25; 0,5; 1,0; 1,25; 1,5 и т.д.);</t>
    </r>
  </si>
  <si>
    <r>
      <t>22.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Количество ежедневно пройденных километров, </t>
    </r>
    <r>
      <rPr>
        <sz val="10"/>
        <color rgb="FF000000"/>
        <rFont val="Times New Roman"/>
        <family val="1"/>
        <charset val="204"/>
      </rPr>
      <t>км;</t>
    </r>
  </si>
  <si>
    <r>
      <t xml:space="preserve">23. Количество часов в день, проводимых вами сидя, </t>
    </r>
    <r>
      <rPr>
        <sz val="10"/>
        <color theme="1"/>
        <rFont val="Times New Roman"/>
        <family val="1"/>
        <charset val="204"/>
      </rPr>
      <t>часы;</t>
    </r>
  </si>
  <si>
    <r>
      <t>24. Как часто, в течение дня, вы контролируете правильность сохранения осанки и корректируете ее,</t>
    </r>
    <r>
      <rPr>
        <sz val="10"/>
        <color theme="1"/>
        <rFont val="Times New Roman"/>
        <family val="1"/>
        <charset val="204"/>
      </rPr>
      <t xml:space="preserve"> разы</t>
    </r>
  </si>
  <si>
    <r>
      <t>25. Количество занятий физическими упражнениями в неделю (продолжительность одного занятия не менее 30 минут),</t>
    </r>
    <r>
      <rPr>
        <sz val="10"/>
        <color theme="1"/>
        <rFont val="Times New Roman"/>
        <family val="1"/>
        <charset val="204"/>
      </rPr>
      <t xml:space="preserve"> разы;</t>
    </r>
  </si>
  <si>
    <r>
      <t>26. Суммарная продолжительность занятий физическими упражнениями в неделю</t>
    </r>
    <r>
      <rPr>
        <sz val="10"/>
        <color theme="1"/>
        <rFont val="Times New Roman"/>
        <family val="1"/>
        <charset val="204"/>
      </rPr>
      <t>, часы;</t>
    </r>
  </si>
  <si>
    <t>Внешние признаки физической нагрузки во время повседневной двигательной активности:</t>
  </si>
  <si>
    <t xml:space="preserve">Характеристика повседневной двигательной активности: </t>
  </si>
  <si>
    <t xml:space="preserve">Чувство физической усталости после учебного или рабочего дня: </t>
  </si>
  <si>
    <r>
      <t>Чувство физической усталости в конце дня</t>
    </r>
    <r>
      <rPr>
        <sz val="10"/>
        <color theme="1"/>
        <rFont val="Times New Roman"/>
        <family val="1"/>
        <charset val="204"/>
      </rPr>
      <t>:</t>
    </r>
  </si>
  <si>
    <t>АНТРОПОМЕТРИЧЕСКИЙ И ФУНКЦИОНАЛЬНЫЙ БЛОК</t>
  </si>
  <si>
    <t>Антропометрические данные школьника</t>
  </si>
  <si>
    <t>Функциональные данные школьника</t>
  </si>
  <si>
    <r>
      <t xml:space="preserve">Проба Руфье — Диксона. </t>
    </r>
    <r>
      <rPr>
        <sz val="10"/>
        <color theme="1"/>
        <rFont val="Times New Roman"/>
        <family val="1"/>
        <charset val="204"/>
      </rPr>
      <t>Порядок проведения обследования. У испытуемого после пятиминутного отдыха в положении сидя, определяют число пульсаций за 15 секунд (P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); затем в течение 45 секунд испытуемый выполняет 30 приседаний. После окончания нагрузки испытуемый садится, и у него вновь подсчитывается число пульсаций за первые 15 секунд (Р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), а потом — за последние 15 секунд (Р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 первой минуты периода восстановления (через 45 секунд после выполнения физической нагрузки). Оценку работоспособности сердца производят по формуле: Индекс Руфье = (4 х (Р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+ Р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+ Р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 — 200) / 10.</t>
    </r>
  </si>
  <si>
    <r>
      <t xml:space="preserve">Проба Штанге – Генча. </t>
    </r>
    <r>
      <rPr>
        <sz val="10"/>
        <color theme="1"/>
        <rFont val="Times New Roman"/>
        <family val="1"/>
        <charset val="204"/>
      </rPr>
      <t>Проба с задержкой дыхания на вдохе (</t>
    </r>
    <r>
      <rPr>
        <b/>
        <sz val="10"/>
        <color theme="1"/>
        <rFont val="Times New Roman"/>
        <family val="1"/>
        <charset val="204"/>
      </rPr>
      <t>проба Штанге</t>
    </r>
    <r>
      <rPr>
        <sz val="10"/>
        <color theme="1"/>
        <rFont val="Times New Roman"/>
        <family val="1"/>
        <charset val="204"/>
      </rPr>
      <t>). Порядок проведения обследования. До проведения пробы у обследуемого подсчитывается пульс за 30 сек в положении стоя. Затем дыхание задерживается на полном вдохе, который обследуемый делает после трех произвольных вдохов и выдохов. Обследуемый зажимает нос пальцами (либо прищепкой) и плотно закрывает рот. Время задержки регистрируется по секундомеру. Тотчас после возобновления дыхания фиксируется результат и производится подсчет пульса за 30 секунд. Результат заносится в карту.</t>
    </r>
  </si>
  <si>
    <r>
      <t>Проба с задержкой дыхания на выдохе (</t>
    </r>
    <r>
      <rPr>
        <b/>
        <sz val="10"/>
        <color theme="1"/>
        <rFont val="Times New Roman"/>
        <family val="1"/>
        <charset val="204"/>
      </rPr>
      <t>проба Генча</t>
    </r>
    <r>
      <rPr>
        <sz val="10"/>
        <color theme="1"/>
        <rFont val="Times New Roman"/>
        <family val="1"/>
        <charset val="204"/>
      </rPr>
      <t xml:space="preserve">). Порядок проведения обследования. До проведения пробы у обследуемого подсчитывается пульс за 30 секунд в положении стоя. Дыхание задерживается на полном выдохе, который обследуемый делает после трех глубоких вдохов и выдохов. Обследуемый зажимает нос пальцами (либо прищепкой) и плотно закрывает рот. Время задержки регистрируется по секундомеру. Тотчас после возобновления дыхания производится подсчет пульса за 30 секунд. Результат заносится в карту. </t>
    </r>
  </si>
  <si>
    <t>Динамометрия.</t>
  </si>
  <si>
    <r>
      <t xml:space="preserve">Длительность стойки на одной ноге с закрытыми глазами, </t>
    </r>
    <r>
      <rPr>
        <sz val="10"/>
        <color theme="1"/>
        <rFont val="Times New Roman"/>
        <family val="1"/>
        <charset val="204"/>
      </rPr>
      <t>секунды:</t>
    </r>
  </si>
  <si>
    <t>КОНТРОЛЬНО-ПЕДАГОГИЧЕСКИЙ БЛОК</t>
  </si>
  <si>
    <r>
      <t>В этом разделе мы просим выполнить посильные для Вас педагогические тесты (контрольные физические упражнения).</t>
    </r>
    <r>
      <rPr>
        <sz val="10"/>
        <color theme="1"/>
        <rFont val="Times New Roman"/>
        <family val="1"/>
        <charset val="204"/>
      </rPr>
      <t xml:space="preserve"> Если вы планируете выполнить тесты в течение одного занятия, то приступать следует в той последовательности, которая указана в карте (быстрота, ловкость, сила, гибкость, выносливость). Выполнению упражнений должна предшествовать разминка, содержащая аналогичные контрольным физические упражнения. По желанию испытуемого контрольное упражнение может выполняться в несколько попыток. Приступать к выполнению следующего физического упражнения следует после паузы отдыха при восстановлении показателей пульса до 115 % от первоначального. В карту заносится лучший результат из нескольких попыток (количество повторений, секунды, сантиметры).</t>
    </r>
  </si>
  <si>
    <r>
      <t xml:space="preserve">Быстрота. </t>
    </r>
    <r>
      <rPr>
        <sz val="10"/>
        <color theme="1"/>
        <rFont val="Times New Roman"/>
        <family val="1"/>
        <charset val="204"/>
      </rPr>
      <t>Физические упражнения выполняются в максимальном темпе за 5 секунд. В карту заносится максимальное количество завершенных повторений</t>
    </r>
    <r>
      <rPr>
        <b/>
        <sz val="10"/>
        <color theme="1"/>
        <rFont val="Times New Roman"/>
        <family val="1"/>
        <charset val="204"/>
      </rPr>
      <t>.</t>
    </r>
  </si>
  <si>
    <r>
      <t xml:space="preserve">Ловкость. </t>
    </r>
    <r>
      <rPr>
        <sz val="10"/>
        <color theme="1"/>
        <rFont val="Times New Roman"/>
        <family val="1"/>
        <charset val="204"/>
      </rPr>
      <t>Физические упражнения выполняются в количестве двух или трех попыток. В карту заносится лучший результат.</t>
    </r>
  </si>
  <si>
    <r>
      <t xml:space="preserve">Сила. </t>
    </r>
    <r>
      <rPr>
        <sz val="10"/>
        <color theme="1"/>
        <rFont val="Times New Roman"/>
        <family val="1"/>
        <charset val="204"/>
      </rPr>
      <t xml:space="preserve">Физические упражнения выполняются в количестве одной попытки. В карту заносится количество повторений. </t>
    </r>
  </si>
  <si>
    <r>
      <t xml:space="preserve">Приседание на каждой ноге поочередно </t>
    </r>
    <r>
      <rPr>
        <sz val="10"/>
        <color theme="1"/>
        <rFont val="Times New Roman"/>
        <family val="1"/>
        <charset val="204"/>
      </rPr>
      <t>(количество приседаний)</t>
    </r>
    <r>
      <rPr>
        <b/>
        <sz val="10"/>
        <color theme="1"/>
        <rFont val="Times New Roman"/>
        <family val="1"/>
        <charset val="204"/>
      </rPr>
      <t>:</t>
    </r>
  </si>
  <si>
    <r>
      <t xml:space="preserve">Гибкость. </t>
    </r>
    <r>
      <rPr>
        <sz val="10"/>
        <color theme="1"/>
        <rFont val="Times New Roman"/>
        <family val="1"/>
        <charset val="204"/>
      </rPr>
      <t>Физические упражнения выполняются из трех попыток с максимальной амплитудой и фиксацией до 1 секунды в конечной позиции. В карту записывается лучший результат.</t>
    </r>
  </si>
  <si>
    <r>
      <t>Выносливость.</t>
    </r>
    <r>
      <rPr>
        <sz val="10"/>
        <color theme="1"/>
        <rFont val="Times New Roman"/>
        <family val="1"/>
        <charset val="204"/>
      </rPr>
      <t xml:space="preserve"> Физическое упражнение выполняется максимальное количество повторений за неограниченный промежуток времени – «до предела». Комплексное упражнение из приседаний, подъемов туловища и отжиманий в упоре лежа от табурета.</t>
    </r>
  </si>
  <si>
    <r>
      <t xml:space="preserve">Функциональная сила мышц. </t>
    </r>
    <r>
      <rPr>
        <sz val="10"/>
        <color theme="1"/>
        <rFont val="Times New Roman"/>
        <family val="1"/>
        <charset val="204"/>
      </rPr>
      <t xml:space="preserve">Физические упражнения выполняются на длительность удержания определенного условиями теста положения тела. Результат фиксируется в секундах в момент прекращения удержания тела в заданной «эталонной» позе. </t>
    </r>
  </si>
  <si>
    <r>
      <t xml:space="preserve">ФСМ предплечья: </t>
    </r>
    <r>
      <rPr>
        <sz val="10"/>
        <color theme="1"/>
        <rFont val="Times New Roman"/>
        <family val="1"/>
        <charset val="204"/>
      </rPr>
      <t>длительность виса на перекладине на каждой руке поочередно:</t>
    </r>
    <r>
      <rPr>
        <b/>
        <sz val="10"/>
        <color theme="1"/>
        <rFont val="Times New Roman"/>
        <family val="1"/>
        <charset val="204"/>
      </rPr>
      <t xml:space="preserve"> </t>
    </r>
  </si>
  <si>
    <t xml:space="preserve">ФСМ плеча </t>
  </si>
  <si>
    <r>
      <t>89.</t>
    </r>
    <r>
      <rPr>
        <sz val="10"/>
        <color theme="1"/>
        <rFont val="Times New Roman"/>
        <family val="1"/>
        <charset val="204"/>
      </rPr>
      <t xml:space="preserve"> – длительность виса на согнутых руках, секунды;</t>
    </r>
  </si>
  <si>
    <r>
      <t xml:space="preserve">ФСМ голеностопа: </t>
    </r>
    <r>
      <rPr>
        <sz val="10"/>
        <color theme="1"/>
        <rFont val="Times New Roman"/>
        <family val="1"/>
        <charset val="204"/>
      </rPr>
      <t xml:space="preserve">длительность стойки </t>
    </r>
    <r>
      <rPr>
        <b/>
        <sz val="10"/>
        <color theme="1"/>
        <rFont val="Times New Roman"/>
        <family val="1"/>
        <charset val="204"/>
      </rPr>
      <t>на носке</t>
    </r>
    <r>
      <rPr>
        <sz val="10"/>
        <color theme="1"/>
        <rFont val="Times New Roman"/>
        <family val="1"/>
        <charset val="204"/>
      </rPr>
      <t xml:space="preserve"> каждой ноги поочередно с опорой руками о стену:</t>
    </r>
  </si>
  <si>
    <t xml:space="preserve">ФСМ живота: </t>
  </si>
  <si>
    <t>ФСМ спины:</t>
  </si>
  <si>
    <t>Номер телефона и адрес (при наличии) электронной почты школьника либо родителей респондента:</t>
  </si>
  <si>
    <r>
      <rPr>
        <b/>
        <sz val="10"/>
        <color theme="1"/>
        <rFont val="Times New Roman"/>
        <family val="1"/>
        <charset val="204"/>
      </rPr>
      <t>21а</t>
    </r>
    <r>
      <rPr>
        <sz val="10"/>
        <color theme="1"/>
        <rFont val="Times New Roman"/>
        <family val="1"/>
        <charset val="204"/>
      </rPr>
      <t xml:space="preserve">. </t>
    </r>
    <r>
      <rPr>
        <b/>
        <sz val="10"/>
        <color theme="1"/>
        <rFont val="Times New Roman"/>
        <family val="1"/>
        <charset val="204"/>
      </rPr>
      <t>Качество ежедневно употребляемой пищи</t>
    </r>
    <r>
      <rPr>
        <sz val="10"/>
        <color theme="1"/>
        <rFont val="Times New Roman"/>
        <family val="1"/>
        <charset val="204"/>
      </rPr>
      <t xml:space="preserve"> (наличие в рационе овощей и фруктов), дней в неделю.</t>
    </r>
  </si>
  <si>
    <t>Продолжительность сна, часы</t>
  </si>
  <si>
    <t>3.1. – рост (см) ;</t>
  </si>
  <si>
    <t>3.2. – вес (кг) ;</t>
  </si>
  <si>
    <t xml:space="preserve">3.3. – окружность грудной клетки (см); </t>
  </si>
  <si>
    <t xml:space="preserve">3.4. – окружность талии (см) ; </t>
  </si>
  <si>
    <t xml:space="preserve">3.5. – окружность бедер; </t>
  </si>
  <si>
    <t>3.6. – окружность бедра (см) ;</t>
  </si>
  <si>
    <t xml:space="preserve">3.7. – окружность плеча (см) ; </t>
  </si>
  <si>
    <t>3.8. – окружность запястья;</t>
  </si>
  <si>
    <t>3.9. – толщина кожно-жировой складки в месте сдавливания большим и указательным пальцем у нижнего края (акромиона) лопатки (мм);</t>
  </si>
  <si>
    <t>Артериальное систолическое (верхнее) давление (мм).</t>
  </si>
  <si>
    <t>Артериальное диастолическое (нижнее) давление (мм).</t>
  </si>
  <si>
    <t>Индекс Руфье – Диксона</t>
  </si>
  <si>
    <t>Длительность стойки на одной ноге с закрытыми глазами</t>
  </si>
  <si>
    <t>Возраст</t>
  </si>
  <si>
    <r>
      <t xml:space="preserve">55) Оценка функциональной силы мышц спины (прогиб лежа).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</si>
  <si>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47) Оценка выносливости (м) . </t>
    </r>
    <r>
      <rPr>
        <sz val="12"/>
        <color theme="1"/>
        <rFont val="Times New Roman"/>
        <family val="1"/>
        <charset val="204"/>
      </rPr>
      <t>Показатель</t>
    </r>
  </si>
  <si>
    <t>ОЦЕНКА УРОВНЯ ДВИГАТЕЛЬНОЙ КУЛЬТУРЫ ЧЕЛОВЕКА:  (показатель 2).</t>
  </si>
  <si>
    <t>суммируем все полученные баллы по блокам и полученное количество умножаем на оценку возраста</t>
  </si>
  <si>
    <t>ФСМ голеностопа (ж), с</t>
  </si>
  <si>
    <t>ФСМ голеностопа (м), с</t>
  </si>
  <si>
    <t>ФСМ плеча (м) (вис на согнутых руках)</t>
  </si>
  <si>
    <t>ФСМ плеча (ж) (вис на согнутых руках)</t>
  </si>
  <si>
    <t>ФСМ предплечья (м) (вис на каждой руке поочередно)</t>
  </si>
  <si>
    <t>Оценка выносливости (Комплексное упражнение), сумма повторений</t>
  </si>
  <si>
    <t>Оценка гибкости (м) (прогиб назад)</t>
  </si>
  <si>
    <t>Оценка гибкости (ж) (прогиб назад)</t>
  </si>
  <si>
    <t>Оценка гибкости (м) (наклон вперед)</t>
  </si>
  <si>
    <t>Оценка гибкости (ж) (наклон вперед)</t>
  </si>
  <si>
    <t>Оценка силы (сгибание и разгибание рук, руки вместе)</t>
  </si>
  <si>
    <t>Оценка силы (приседание на одной ноге, сумма)</t>
  </si>
  <si>
    <t>Оценка ловкости (Поворот прыжком вокруг своей оси)</t>
  </si>
  <si>
    <t>Оценка ловкости (Передача карандаша за спиной)</t>
  </si>
  <si>
    <t>Оценка быстроты (сгибание и разгибание рук)</t>
  </si>
  <si>
    <t>Оценка быстроты (приседания)</t>
  </si>
  <si>
    <t>Оценка динамометрии (ж)</t>
  </si>
  <si>
    <t>Оценка динамометрии (м)</t>
  </si>
  <si>
    <t>Оценка пробы Генчи (м)</t>
  </si>
  <si>
    <t>Оценка пробы Генчи (ж)</t>
  </si>
  <si>
    <t>Оценка пробы Штанге (м)</t>
  </si>
  <si>
    <t>Оценка пробы Штанге (ж)</t>
  </si>
  <si>
    <t>Оценка жировой ткани тела (мм)</t>
  </si>
  <si>
    <t>Оценка соотношения длины тела и окружности грудной клетки (м)</t>
  </si>
  <si>
    <t>Оценка соотношения длины тела и окружности грудной клетки (ж)</t>
  </si>
  <si>
    <t>Оценка соотношения длины тела и окружности талии (м)</t>
  </si>
  <si>
    <t>Оценка соотношения длины тела и окружности талии (ж)</t>
  </si>
  <si>
    <t>Оценка соотношения длины и массы тела</t>
  </si>
  <si>
    <t>Желаем Вам доброго здоровья и просим уделить себе некоторое время, приняв участие в опросе и самостоятельном обследовании. Полученные ответы и данные помогут Вам оценить себя, своих друзей и близких. На основе полученных данных эта программа поможет Вам разработать для себя индивидуальный двигательный режим, который поможет Вам повысить собственный уровень двигательной культуры, физического здоровья и продлить активное долголетие.</t>
  </si>
  <si>
    <t>ФИО</t>
  </si>
  <si>
    <t>БОЛЬШОЕ спасибо за уделенное Вами время для самого себя. Доброго ВАМ здоровья на МНОГИЕ ЛЕТА!</t>
  </si>
  <si>
    <t>Опросно-диагностическую карту разработал: Снежицкий Павел Владимирович, кандидат педагогических наук, доцент Гродненского государственного аграрного университета. Электронная обработка: Ешану Григорий Григорьевич, учитель физической культуры первой квалификационной категории</t>
  </si>
  <si>
    <t>Email: snezhickijj@mail.ru,        gregory.yeshanu@gmail.com</t>
  </si>
  <si>
    <t>Дата заполнения:</t>
  </si>
  <si>
    <t>Email:</t>
  </si>
  <si>
    <t>УРОВЕНЬ ДВИГАТЕЛЬНОЙ КУЛЬТУРЫ</t>
  </si>
  <si>
    <t>Сумма оценок по блокам</t>
  </si>
  <si>
    <t>Сумма баллов по блокам</t>
  </si>
  <si>
    <t>V. ОЦЕНКА ПО БЛОКУ ДАННЫХ ФИЗИЧЕСКОЙ ПОДГОТОВЛЕННОСТИ</t>
  </si>
  <si>
    <t>IV. ОЦЕНКА ПО БЛОКУ ФУНКЦИОНАЛЬНЫХ ДАННЫХ</t>
  </si>
  <si>
    <t>III. ОЦЕНКА ПО БЛОКУ АНТРОПОМЕТРИЧЕСКИХ ДАННЫХ</t>
  </si>
  <si>
    <t>II. ОЦЕНКА ПО БЛОКУ ОБРАЗА ЖИЗНИ И ДВИГАТЕЛЬНОЙ СРЕДЫ</t>
  </si>
  <si>
    <t>21). Оценка соотношения длины и массы тела</t>
  </si>
  <si>
    <t>22) Оценка соотношения длины тела и окружности талии (ж)</t>
  </si>
  <si>
    <t>КАРТА ИНДИВИДУАЛЬНОГО ДВИГАТЕЛЬНОГО РЕЖИМА</t>
  </si>
  <si>
    <t>(ФИО обладателя)</t>
  </si>
  <si>
    <t>Комплексная оценка двигательной культуры человека по блокам</t>
  </si>
  <si>
    <t>социальный</t>
  </si>
  <si>
    <t>образа жизни и                                                    двигательной среды</t>
  </si>
  <si>
    <t>функциональный</t>
  </si>
  <si>
    <t>физической подготовленности</t>
  </si>
  <si>
    <t>уровень двигательной культуры</t>
  </si>
  <si>
    <t>Подготовительная часть занятия</t>
  </si>
  <si>
    <t>Физическое упражнение</t>
  </si>
  <si>
    <t>n*</t>
  </si>
  <si>
    <t>h*</t>
  </si>
  <si>
    <t>-</t>
  </si>
  <si>
    <t>Основная часть занятия</t>
  </si>
  <si>
    <t>Станционный метод, станции</t>
  </si>
  <si>
    <t>ФК и ДН*</t>
  </si>
  <si>
    <t>ТО ФК и ДН*</t>
  </si>
  <si>
    <t>№ упр</t>
  </si>
  <si>
    <t>Физическое упражнение и уровень его сложности</t>
  </si>
  <si>
    <t>p*</t>
  </si>
  <si>
    <t>1-ая</t>
  </si>
  <si>
    <t>1 упр</t>
  </si>
  <si>
    <t>2 упр</t>
  </si>
  <si>
    <t>3 упр</t>
  </si>
  <si>
    <t>2-ая</t>
  </si>
  <si>
    <t>3-ая</t>
  </si>
  <si>
    <t>4-ая</t>
  </si>
  <si>
    <t>5-ая</t>
  </si>
  <si>
    <t>Быстрота</t>
  </si>
  <si>
    <t>6-ая</t>
  </si>
  <si>
    <t>7-ая</t>
  </si>
  <si>
    <t>Ловкость</t>
  </si>
  <si>
    <t>8-ая</t>
  </si>
  <si>
    <t>Заключительная часть занятия</t>
  </si>
  <si>
    <t>Разбор занятия, 3 мин</t>
  </si>
  <si>
    <t>ТО ФК и ДН – тестовая оценка физических качеств и двигательных навыков; УС – уровень сложности; ВГ – восстановительная гимнастика;</t>
  </si>
  <si>
    <t>* - на технических станциях (волейбол, баскетбол, футбол и др.) оценка заносится по уровню владения навыком или ловкости.</t>
  </si>
  <si>
    <t>± 0,9</t>
  </si>
  <si>
    <t>Исходный IR:</t>
  </si>
  <si>
    <t>сек</t>
  </si>
  <si>
    <t>– 0,9</t>
  </si>
  <si>
    <t>≥</t>
  </si>
  <si>
    <t xml:space="preserve">≤ </t>
  </si>
  <si>
    <t>+0,9</t>
  </si>
  <si>
    <t>Сила1</t>
  </si>
  <si>
    <t>Гибкость</t>
  </si>
  <si>
    <t>Выносливость</t>
  </si>
  <si>
    <t>Тестовая оценка Физических Качеств</t>
  </si>
  <si>
    <t>ФСМ живота, с</t>
  </si>
  <si>
    <t>ФСМ спины, с</t>
  </si>
  <si>
    <t>Функциональная сила мышц предплечья (ж) (вис на каждой руке поочередно)</t>
  </si>
  <si>
    <t>Сила2</t>
  </si>
  <si>
    <t>Баскетбол1</t>
  </si>
  <si>
    <t>Баскетбол2</t>
  </si>
  <si>
    <t>Волейбол1</t>
  </si>
  <si>
    <t>Волейбол2</t>
  </si>
  <si>
    <t>Баскетбол3</t>
  </si>
  <si>
    <t>Волейбол3</t>
  </si>
  <si>
    <t>ФК</t>
  </si>
  <si>
    <t>ДН</t>
  </si>
  <si>
    <t xml:space="preserve">Список </t>
  </si>
  <si>
    <t>выбора</t>
  </si>
  <si>
    <t>Ешану Григория Григорьевича</t>
  </si>
  <si>
    <t>20-25 мин</t>
  </si>
  <si>
    <t xml:space="preserve">Учебная        игра        в </t>
  </si>
  <si>
    <t>антропометрический</t>
  </si>
  <si>
    <t xml:space="preserve">ФК </t>
  </si>
  <si>
    <t>УС</t>
  </si>
  <si>
    <t>УДК</t>
  </si>
  <si>
    <t>ФУ</t>
  </si>
  <si>
    <t>p</t>
  </si>
  <si>
    <t>n</t>
  </si>
  <si>
    <t>№1</t>
  </si>
  <si>
    <t>№2</t>
  </si>
  <si>
    <t>№3</t>
  </si>
  <si>
    <t>p2-1</t>
  </si>
  <si>
    <t>p2-2</t>
  </si>
  <si>
    <t>p2-3</t>
  </si>
  <si>
    <t>p2-4</t>
  </si>
  <si>
    <t>p3-1</t>
  </si>
  <si>
    <t>p3-2</t>
  </si>
  <si>
    <t>p3-3</t>
  </si>
  <si>
    <t>p3-4</t>
  </si>
  <si>
    <t>n2-1</t>
  </si>
  <si>
    <t>n3-1</t>
  </si>
  <si>
    <t>n2-2</t>
  </si>
  <si>
    <t>n2-3</t>
  </si>
  <si>
    <t>n2-4</t>
  </si>
  <si>
    <t>n3-2</t>
  </si>
  <si>
    <t>n3-3</t>
  </si>
  <si>
    <t>n3-4</t>
  </si>
  <si>
    <t>Физическое упражнение первый уровень сложности</t>
  </si>
  <si>
    <t>Физическое упражнение второй уровень сложности</t>
  </si>
  <si>
    <t>Физическое упражнение третий уровень сложности</t>
  </si>
  <si>
    <t>+375-44-7990024</t>
  </si>
  <si>
    <t>yeshanu@yandex.ru</t>
  </si>
  <si>
    <t>Подтягивание в висе стоя</t>
  </si>
  <si>
    <t>Отжимания в упоре лежа руки шире плеч</t>
  </si>
  <si>
    <t>Подъем туловища руки вдоль туловища</t>
  </si>
  <si>
    <t>Приседание на левой с опорой рукой о стену на уровне плеча</t>
  </si>
  <si>
    <t>Приседание на правой с опорой рукой о стену на уровне плеча</t>
  </si>
  <si>
    <t>Прыжки вверх из упора полу-присев</t>
  </si>
  <si>
    <t>Челночный бег 10 х 3 м</t>
  </si>
  <si>
    <t xml:space="preserve">Из наклона вперед в стойку ноги вместе поворот прыжком вокруг своей оси влево </t>
  </si>
  <si>
    <t xml:space="preserve">Из наклона вперед в стойку ноги вместе поворот прыжком вокруг своей оси вправо </t>
  </si>
  <si>
    <t>Бег на месте со сгибанием ног спереди (с высоким подниманием бедра) без утежелителей</t>
  </si>
  <si>
    <t>Бег на месте со сгибанием ног сзади (с захлестом голени) без утежелителей</t>
  </si>
  <si>
    <t>Отжимания в упоре стоя от гимнастической лестницы руки шире плеч</t>
  </si>
  <si>
    <t>Глубокий наклон вперед из седа с помощью</t>
  </si>
  <si>
    <t>Упор лежа на ногах (бедрах) прогнувшись</t>
  </si>
  <si>
    <t>Поворот вокруг своей оси влево-назад (вправо) из седа ноги врозь с помощью (скручивание)</t>
  </si>
  <si>
    <t>Подтягивание в висе лежа</t>
  </si>
  <si>
    <t>Отжимания в упоре лежа руки на ширине плеч</t>
  </si>
  <si>
    <t>Подъем туловища кисти рук на плечах</t>
  </si>
  <si>
    <t>Приседание на левой с опорой рукой о стену на уровне пояса</t>
  </si>
  <si>
    <t>Приседание на правой с опорой рукой о стену на уровне пояса</t>
  </si>
  <si>
    <t>Прыжки вверх из упора присев</t>
  </si>
  <si>
    <t>Челночный бег 8 х 5 м</t>
  </si>
  <si>
    <t xml:space="preserve">Из упора полу-присев в стойку ноги вместе поворот прыжком вокруг своей оси влево </t>
  </si>
  <si>
    <t xml:space="preserve">Из упора полу-присев в стойку ноги вместе поворот прыжком вокруг своей оси вправо </t>
  </si>
  <si>
    <t>Бег на месте со сгибанием ног спереди (с высоким подниманием бедра) с утежелителями до 0,5 кг</t>
  </si>
  <si>
    <t>Бег на месте со сгибанием ног сзади (с захлестом голени) с утежелителями до 0,5 кг</t>
  </si>
  <si>
    <t>Отжимания в упоре лежа от гимнастической скамейки руки шире плеч</t>
  </si>
  <si>
    <t>Глубокий наклон вперед из седа с помощью после 15 секунд удержания туловища в конечной позиции</t>
  </si>
  <si>
    <t>Упор лежа на ногах (бедрах) прогнувшись на наклонной гимнастической скамейке (ноги вверху)</t>
  </si>
  <si>
    <t>Поворот вокруг своей оси влево-назад (вправо) из седа ноги врозь с помощью после 7 секунд удержания тулоавища в конечной позиции (скручивание)</t>
  </si>
  <si>
    <t>Подтягивание в висе</t>
  </si>
  <si>
    <t>Отжимания в упоре лежа руки вместе</t>
  </si>
  <si>
    <t>Подъем туловища кисти рук в замок за голову</t>
  </si>
  <si>
    <t>Приседание на левой без опоры рукой о стену</t>
  </si>
  <si>
    <t>Приседание на правой без опоры рукой о стену</t>
  </si>
  <si>
    <t>Прыжки вверх из упора присев с утяжелителями до 5 кг</t>
  </si>
  <si>
    <t>Челночный бег 6 х 7 м</t>
  </si>
  <si>
    <t xml:space="preserve">Из упора присев в стойку ноги вместе поворот прыжком вокруг своей оси влево </t>
  </si>
  <si>
    <t xml:space="preserve">Из упора присев в стойку ноги вместе поворот прыжком вокруг своей оси вправо </t>
  </si>
  <si>
    <t>Бег на месте со сгибанием ног спереди (с высоким подниманием бедра) с утежелителями до 1 кг</t>
  </si>
  <si>
    <t>Глубокий наклон вперед из седа</t>
  </si>
  <si>
    <t>Вис на ногах прогнувшись руки в замок за голову</t>
  </si>
  <si>
    <t>Поворот вокруг своей оси влево-назад (вправо) из седа ноги врозь (скручивание)</t>
  </si>
  <si>
    <t>Бросок от плеча с места с растояния 1 м от проекции кольца</t>
  </si>
  <si>
    <t>Бросок от плеча с местам в прыжке с растояния 1,5 м от проекции кольца</t>
  </si>
  <si>
    <t>Бросок от плеча в движении в прыжке с растояния 2 м от проекции кольца</t>
  </si>
  <si>
    <t xml:space="preserve">Финты без мяча </t>
  </si>
  <si>
    <t>Финты с мячом с последующим ведением</t>
  </si>
  <si>
    <t>Финты с мячом с последующим броском</t>
  </si>
  <si>
    <t>Передача мяча от груди с растояния 2 м</t>
  </si>
  <si>
    <t>Передача мяча отплеча с растояния 2 м</t>
  </si>
  <si>
    <t>Передача мяча с низу с растояния 2 м</t>
  </si>
  <si>
    <t>Верхняя передача мяча над собой</t>
  </si>
  <si>
    <t>Нижняя передача мяча над собой</t>
  </si>
  <si>
    <t>Чередование верхней и нижней передач мяча над собой</t>
  </si>
  <si>
    <t>Верхняя передача мяча над собой затем партнеру в парах</t>
  </si>
  <si>
    <t>Нижняя передача мяча над собой затем партнеру в парах</t>
  </si>
  <si>
    <t>Чередование верхней и нижней передач мяча над собой затем партнеру в парах</t>
  </si>
  <si>
    <t>Верхняя мередача мяча в парах с поворотом вокруг своей оси после передачи</t>
  </si>
  <si>
    <t>Нижняя мередача мяча в парах с поворотом вокруг своей оси после передачи</t>
  </si>
  <si>
    <t>Чередование верхней и нижней мередач мяча в парах с поворотом вокруг своей оси после передачи</t>
  </si>
  <si>
    <t>Бросок от плеча с места с растояния 2 м от проекции кольца</t>
  </si>
  <si>
    <t>Бросок от плеча с местам в прыжке с растояния 2 м от проекции кольца</t>
  </si>
  <si>
    <t>Бросок от плеча в движении в прыжке с растояния 2,5 м от проекции кольца</t>
  </si>
  <si>
    <t>Финты без мяча с проходом в заслон</t>
  </si>
  <si>
    <t>Финты с мячом с последующим ведением и передачей</t>
  </si>
  <si>
    <t>Финты с мячом с последующим броском и движением на добивание</t>
  </si>
  <si>
    <t>Передача мяча от груди с растояния 3 м</t>
  </si>
  <si>
    <t>Передача мяча отплеча с растояния 3 м</t>
  </si>
  <si>
    <t>Передача мяча с низу с растояния 3 м</t>
  </si>
  <si>
    <t>Верхняя передача мяча над собой высота 3 м</t>
  </si>
  <si>
    <t>Нижняя передача мяча над собой высота 3 м</t>
  </si>
  <si>
    <t>Чередование верхней и нижней передач мяча над собой затем партнеру в парах высота 3 м</t>
  </si>
  <si>
    <t>Верхняя передача мяча над собой затем партнеру в парах высота 3 м</t>
  </si>
  <si>
    <t>Нижняя передача мяча над собой затем партнеру в парах высота 3 м</t>
  </si>
  <si>
    <t>Верхняя мередача мяча в парах с поворотом вокруг своей оси после передачи высота 3 метра</t>
  </si>
  <si>
    <t>Нижняя мередача мяча в парах с поворотом вокруг своей оси после передачи высота 3 метра</t>
  </si>
  <si>
    <t>Чередование верхней и нижней мередач мяча в парах с поворотом вокруг своей оси после передачи высота 3 м</t>
  </si>
  <si>
    <t>Бросок от плеча с места с растояния 3 м от проекции кольца</t>
  </si>
  <si>
    <t>Бросок от плеча с местам в прыжке с растояния 2,5 м от проекции кольца</t>
  </si>
  <si>
    <t>Бросок от плеча в движении в прыжке с растояния 3 м от проекции кольца</t>
  </si>
  <si>
    <t>Финты без мяча с проходом через заслон</t>
  </si>
  <si>
    <t>Финты с мячом с последующим ведением и броском</t>
  </si>
  <si>
    <t>Финты с мячом с последующим броском и движением на подбор мяча</t>
  </si>
  <si>
    <t>Передача мяча от груди с растояния 4 м</t>
  </si>
  <si>
    <t>Передача мяча отплеча с растояния 4 м</t>
  </si>
  <si>
    <t>Передача мяча с низу с растояния 4 м</t>
  </si>
  <si>
    <t>Верхняя передача мяча над собой высота 4 м</t>
  </si>
  <si>
    <t>Нижняя передача мяча над собой высота 4 м</t>
  </si>
  <si>
    <t>Чередование верхней и нижней передач мяча над собой затем партнеру в парах высота 4 м</t>
  </si>
  <si>
    <t>Верхняя передача мяча над собой затем партнеру в парах высота 4 м</t>
  </si>
  <si>
    <t>Нижняя передача мяча над собой затем партнеру в парах высота 4 м</t>
  </si>
  <si>
    <t>Верхняя мередача мяча в парах с поворотом вокруг своей оси после передачи высота 4 м</t>
  </si>
  <si>
    <t>Нижняя мередача мяча в парах с поворотом вокруг своей оси после передачи  высота 4 м</t>
  </si>
  <si>
    <t>Чередование верхней и нижней мередач мяча в парах с поворотом вокруг своей оси после передачи высота 4 м</t>
  </si>
  <si>
    <t>Глубокий наклон вперед с задержкой</t>
  </si>
  <si>
    <t>Упор лежа на ногах</t>
  </si>
  <si>
    <t>Стойка на лопатках</t>
  </si>
  <si>
    <t>Максимальное расслабление лежа на животе</t>
  </si>
  <si>
    <t>Стойка на лопатках с опусканием ног за голову на пол руки прямые лодонями прижаты к полу</t>
  </si>
  <si>
    <t>Вис на согнутых ногах прогнувшись руки в замок за голову</t>
  </si>
  <si>
    <t>Стойка на голове и лопатках</t>
  </si>
  <si>
    <t>Из положения лежа на спине сед согнувшись с согнутыми ногами руки ладонями вперед запястьями на коллени</t>
  </si>
  <si>
    <t>Из положения лежа на животе отведение прямых рук и ног назад с прогибом туловища</t>
  </si>
  <si>
    <t>Стойка на руках</t>
  </si>
  <si>
    <t>город свыше 50 тыс. чел.</t>
  </si>
  <si>
    <t>город до 50 тыс. чел.</t>
  </si>
  <si>
    <t>городской поселок</t>
  </si>
  <si>
    <t>агрогородок</t>
  </si>
  <si>
    <t>деревня</t>
  </si>
  <si>
    <t>частный дом в деревне</t>
  </si>
  <si>
    <t>частный дом в агрогородке</t>
  </si>
  <si>
    <t>квартира</t>
  </si>
  <si>
    <t>квартира в городе + дача</t>
  </si>
  <si>
    <t>квартира в городе</t>
  </si>
  <si>
    <t>более 18 ар</t>
  </si>
  <si>
    <t>12-17 ар</t>
  </si>
  <si>
    <t>7-11 ар</t>
  </si>
  <si>
    <t>менее 6 ар</t>
  </si>
  <si>
    <t>нет</t>
  </si>
  <si>
    <t>птица, мелкий рогатый скот, свиньи, крупный рогатый скот</t>
  </si>
  <si>
    <t>птица, мелкий рогатый скот, свиньи</t>
  </si>
  <si>
    <t>птица, мелкий рогатый скот</t>
  </si>
  <si>
    <t>птица</t>
  </si>
  <si>
    <t>работаете</t>
  </si>
  <si>
    <t>учитесь</t>
  </si>
  <si>
    <t>на пенсии</t>
  </si>
  <si>
    <t>не работаете</t>
  </si>
  <si>
    <t>отсутствие внешних признаков</t>
  </si>
  <si>
    <t>легкая испарина</t>
  </si>
  <si>
    <t>легкое потоотделение</t>
  </si>
  <si>
    <t>среднее потоотделение</t>
  </si>
  <si>
    <t>обильное потоотделение</t>
  </si>
  <si>
    <t>низкий темп ходьбы + бытовые двигательные действия без наклонов, поднятия и перемещения предметов</t>
  </si>
  <si>
    <t>сочетание низкого и среднего темпа ходьбы + бытовые и трудовые двигательные действия с наклонами, без поднятия и перемещения предметов</t>
  </si>
  <si>
    <t>сочетание низкого, среднего и высокого темпа ходьбы + бытовые и трудовые двигательные действия с наклонами, поднятиями и перемещениями предметов до 3 кг</t>
  </si>
  <si>
    <t>сочетание среднего и высокого темпа ходьбы + бытовые и трудовые двигательные действия с наклонами, поднятиями и перемещениями предметов до 5 кг</t>
  </si>
  <si>
    <t>сочетание среднего и высокого темпа ходьбы + бег + бытовые и трудовые двигательные действия с наклонами, поднятиями и перемещениями предметов свыше 5 кг</t>
  </si>
  <si>
    <r>
      <t xml:space="preserve">Суммарная продолжительность сохранения рабочей позы во время повседневной двигательной активности, </t>
    </r>
    <r>
      <rPr>
        <sz val="10"/>
        <color theme="1"/>
        <rFont val="Times New Roman"/>
        <family val="1"/>
        <charset val="204"/>
      </rPr>
      <t>часы</t>
    </r>
  </si>
  <si>
    <t>слабое</t>
  </si>
  <si>
    <t>среднее</t>
  </si>
  <si>
    <t>сильное</t>
  </si>
  <si>
    <t>чрезмерное</t>
  </si>
  <si>
    <t>Нет</t>
  </si>
  <si>
    <t>4 и более</t>
  </si>
  <si>
    <t>менее 5 часов</t>
  </si>
  <si>
    <t>12 и более</t>
  </si>
  <si>
    <t>1-2</t>
  </si>
  <si>
    <t>3-4</t>
  </si>
  <si>
    <t>5-6</t>
  </si>
  <si>
    <t>7-8</t>
  </si>
  <si>
    <t>9 и более</t>
  </si>
  <si>
    <t>менее 0,4 литра</t>
  </si>
  <si>
    <t>0,4-0,5 литра</t>
  </si>
  <si>
    <t>0,6-0,7 литра</t>
  </si>
  <si>
    <t>0,8-0,9 литра</t>
  </si>
  <si>
    <t>1 литр и более</t>
  </si>
  <si>
    <t>менее 2-х</t>
  </si>
  <si>
    <t>5 и более</t>
  </si>
  <si>
    <t>13 и более</t>
  </si>
  <si>
    <t>10-12 км</t>
  </si>
  <si>
    <t>7-9 км</t>
  </si>
  <si>
    <t>4-6 км</t>
  </si>
  <si>
    <t>менее 4 км</t>
  </si>
  <si>
    <t>менее одного часа</t>
  </si>
  <si>
    <t>1-3 часа</t>
  </si>
  <si>
    <t>4-5 часов</t>
  </si>
  <si>
    <t>6-7 часов</t>
  </si>
  <si>
    <t>8 часов и более</t>
  </si>
  <si>
    <t>8  и более</t>
  </si>
  <si>
    <t>4-7 раз</t>
  </si>
  <si>
    <t>2-3 раза</t>
  </si>
  <si>
    <t>1 раз</t>
  </si>
  <si>
    <t>никогда</t>
  </si>
  <si>
    <t xml:space="preserve">менее 2-х </t>
  </si>
  <si>
    <t>8 и более часов</t>
  </si>
  <si>
    <t>2-3 часа</t>
  </si>
  <si>
    <t>менее 2-х часов</t>
  </si>
  <si>
    <t>3. Ваш возраст (годы)</t>
  </si>
  <si>
    <r>
      <t>48.</t>
    </r>
    <r>
      <rPr>
        <sz val="12"/>
        <color theme="1"/>
        <rFont val="Times New Roman"/>
        <family val="1"/>
        <charset val="204"/>
      </rPr>
      <t xml:space="preserve"> – рост, см</t>
    </r>
    <r>
      <rPr>
        <b/>
        <sz val="12"/>
        <color theme="1"/>
        <rFont val="Times New Roman"/>
        <family val="1"/>
        <charset val="204"/>
      </rPr>
      <t>;</t>
    </r>
  </si>
  <si>
    <r>
      <t>49.</t>
    </r>
    <r>
      <rPr>
        <sz val="12"/>
        <color theme="1"/>
        <rFont val="Times New Roman"/>
        <family val="1"/>
        <charset val="204"/>
      </rPr>
      <t xml:space="preserve"> – вес, кг</t>
    </r>
    <r>
      <rPr>
        <b/>
        <sz val="12"/>
        <color theme="1"/>
        <rFont val="Times New Roman"/>
        <family val="1"/>
        <charset val="204"/>
      </rPr>
      <t>;</t>
    </r>
  </si>
  <si>
    <r>
      <t>50.</t>
    </r>
    <r>
      <rPr>
        <sz val="12"/>
        <color theme="1"/>
        <rFont val="Times New Roman"/>
        <family val="1"/>
        <charset val="204"/>
      </rPr>
      <t xml:space="preserve"> – окружность грудной клетки, см;</t>
    </r>
  </si>
  <si>
    <r>
      <t>51. –</t>
    </r>
    <r>
      <rPr>
        <sz val="12"/>
        <color theme="1"/>
        <rFont val="Times New Roman"/>
        <family val="1"/>
        <charset val="204"/>
      </rPr>
      <t xml:space="preserve"> окружность талии, см;</t>
    </r>
  </si>
  <si>
    <r>
      <t>52.</t>
    </r>
    <r>
      <rPr>
        <sz val="12"/>
        <color theme="1"/>
        <rFont val="Times New Roman"/>
        <family val="1"/>
        <charset val="204"/>
      </rPr>
      <t xml:space="preserve"> – окружность бедер, см;</t>
    </r>
  </si>
  <si>
    <r>
      <t>53.</t>
    </r>
    <r>
      <rPr>
        <sz val="12"/>
        <color theme="1"/>
        <rFont val="Times New Roman"/>
        <family val="1"/>
        <charset val="204"/>
      </rPr>
      <t xml:space="preserve"> – окружность бедра, см;</t>
    </r>
  </si>
  <si>
    <r>
      <t>54.</t>
    </r>
    <r>
      <rPr>
        <sz val="12"/>
        <color theme="1"/>
        <rFont val="Times New Roman"/>
        <family val="1"/>
        <charset val="204"/>
      </rPr>
      <t xml:space="preserve"> – окружность плеча, см;</t>
    </r>
  </si>
  <si>
    <r>
      <t>55.</t>
    </r>
    <r>
      <rPr>
        <sz val="12"/>
        <color theme="1"/>
        <rFont val="Times New Roman"/>
        <family val="1"/>
        <charset val="204"/>
      </rPr>
      <t xml:space="preserve"> – окружность запястья, см;</t>
    </r>
  </si>
  <si>
    <r>
      <t>56.</t>
    </r>
    <r>
      <rPr>
        <sz val="12"/>
        <color theme="1"/>
        <rFont val="Times New Roman"/>
        <family val="1"/>
        <charset val="204"/>
      </rPr>
      <t xml:space="preserve"> – толщина кожно-жировой складки в месте сдавливания большим и указательным пальцем у нижнего края (акромиона) лопатки, мм;</t>
    </r>
  </si>
  <si>
    <r>
      <t>57.</t>
    </r>
    <r>
      <rPr>
        <sz val="12"/>
        <color theme="1"/>
        <rFont val="Times New Roman"/>
        <family val="1"/>
        <charset val="204"/>
      </rPr>
      <t xml:space="preserve"> – систолическое артериальное давление (верхнее), мм Hg;</t>
    </r>
  </si>
  <si>
    <r>
      <t>58.</t>
    </r>
    <r>
      <rPr>
        <sz val="12"/>
        <color theme="1"/>
        <rFont val="Times New Roman"/>
        <family val="1"/>
        <charset val="204"/>
      </rPr>
      <t xml:space="preserve"> – диастолическое артериальное давление (нижнее), мм Hg;</t>
    </r>
  </si>
  <si>
    <r>
      <t>59.</t>
    </r>
    <r>
      <rPr>
        <sz val="12"/>
        <color theme="1"/>
        <rFont val="Times New Roman"/>
        <family val="1"/>
        <charset val="204"/>
      </rPr>
      <t xml:space="preserve"> – жизненная ёмкость легких (спирометрия), мм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;</t>
    </r>
  </si>
  <si>
    <r>
      <t>60.</t>
    </r>
    <r>
      <rPr>
        <sz val="12"/>
        <color theme="1"/>
        <rFont val="Times New Roman"/>
        <family val="1"/>
        <charset val="204"/>
      </rPr>
      <t xml:space="preserve"> – частота дыхания в минуту в покое, разы;</t>
    </r>
  </si>
  <si>
    <r>
      <t>61.</t>
    </r>
    <r>
      <rPr>
        <sz val="12"/>
        <color theme="1"/>
        <rFont val="Times New Roman"/>
        <family val="1"/>
        <charset val="204"/>
      </rPr>
      <t xml:space="preserve"> – (Р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) пульс в состоянии покоя за 15 с., удары;</t>
    </r>
  </si>
  <si>
    <r>
      <t>62.</t>
    </r>
    <r>
      <rPr>
        <sz val="12"/>
        <color theme="1"/>
        <rFont val="Times New Roman"/>
        <family val="1"/>
        <charset val="204"/>
      </rPr>
      <t xml:space="preserve"> – (Р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 пульс за 15 с. после физической нагрузки, удары;</t>
    </r>
  </si>
  <si>
    <r>
      <t>63.</t>
    </r>
    <r>
      <rPr>
        <sz val="12"/>
        <color theme="1"/>
        <rFont val="Times New Roman"/>
        <family val="1"/>
        <charset val="204"/>
      </rPr>
      <t xml:space="preserve"> – (Р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) пульс за 15 с. через 45 секунд после физич. нагрузки, удары;</t>
    </r>
  </si>
  <si>
    <r>
      <t>64.</t>
    </r>
    <r>
      <rPr>
        <sz val="12"/>
        <color theme="1"/>
        <rFont val="Times New Roman"/>
        <family val="1"/>
        <charset val="204"/>
      </rPr>
      <t xml:space="preserve"> – индекс Руфье, балл;</t>
    </r>
  </si>
  <si>
    <r>
      <t>65.</t>
    </r>
    <r>
      <rPr>
        <sz val="12"/>
        <color theme="1"/>
        <rFont val="Times New Roman"/>
        <family val="1"/>
        <charset val="204"/>
      </rPr>
      <t xml:space="preserve"> – пульс за 30 с. до задержки дыхания (стоя), удары;</t>
    </r>
  </si>
  <si>
    <r>
      <t>66.</t>
    </r>
    <r>
      <rPr>
        <sz val="12"/>
        <color theme="1"/>
        <rFont val="Times New Roman"/>
        <family val="1"/>
        <charset val="204"/>
      </rPr>
      <t xml:space="preserve"> – длительность задержки дыхания на вдохе, секунды;</t>
    </r>
  </si>
  <si>
    <r>
      <t>67.</t>
    </r>
    <r>
      <rPr>
        <sz val="12"/>
        <color theme="1"/>
        <rFont val="Times New Roman"/>
        <family val="1"/>
        <charset val="204"/>
      </rPr>
      <t xml:space="preserve"> – пульс за 30 с. после задержки дыхания (стоя), удары;</t>
    </r>
  </si>
  <si>
    <r>
      <t>68.</t>
    </r>
    <r>
      <rPr>
        <sz val="12"/>
        <color theme="1"/>
        <rFont val="Times New Roman"/>
        <family val="1"/>
        <charset val="204"/>
      </rPr>
      <t xml:space="preserve"> – пульс за 30 с. до задержки дыхания (стоя), удары;</t>
    </r>
  </si>
  <si>
    <r>
      <t>69.</t>
    </r>
    <r>
      <rPr>
        <sz val="12"/>
        <color theme="1"/>
        <rFont val="Times New Roman"/>
        <family val="1"/>
        <charset val="204"/>
      </rPr>
      <t xml:space="preserve"> – длительность задержки дыхания на выдохе, секунды;</t>
    </r>
  </si>
  <si>
    <r>
      <t xml:space="preserve">70.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пульс за 30 с. после задержки дыхания (стоя), удары;</t>
    </r>
  </si>
  <si>
    <r>
      <t>71.</t>
    </r>
    <r>
      <rPr>
        <sz val="12"/>
        <color theme="1"/>
        <rFont val="Times New Roman"/>
        <family val="1"/>
        <charset val="204"/>
      </rPr>
      <t xml:space="preserve"> – левой руки (кг / см);</t>
    </r>
  </si>
  <si>
    <r>
      <t>72.</t>
    </r>
    <r>
      <rPr>
        <sz val="12"/>
        <color theme="1"/>
        <rFont val="Times New Roman"/>
        <family val="1"/>
        <charset val="204"/>
      </rPr>
      <t xml:space="preserve"> – правой руки (кг / см);</t>
    </r>
  </si>
  <si>
    <r>
      <t>73.</t>
    </r>
    <r>
      <rPr>
        <sz val="12"/>
        <color theme="1"/>
        <rFont val="Times New Roman"/>
        <family val="1"/>
        <charset val="204"/>
      </rPr>
      <t xml:space="preserve"> – правой;</t>
    </r>
  </si>
  <si>
    <r>
      <t>74.</t>
    </r>
    <r>
      <rPr>
        <sz val="12"/>
        <color theme="1"/>
        <rFont val="Times New Roman"/>
        <family val="1"/>
        <charset val="204"/>
      </rPr>
      <t xml:space="preserve"> – левой</t>
    </r>
  </si>
  <si>
    <r>
      <t xml:space="preserve">75. </t>
    </r>
    <r>
      <rPr>
        <sz val="12"/>
        <color theme="1"/>
        <rFont val="Times New Roman"/>
        <family val="1"/>
        <charset val="204"/>
      </rPr>
      <t>Приседания, разы;</t>
    </r>
  </si>
  <si>
    <r>
      <t>76.</t>
    </r>
    <r>
      <rPr>
        <sz val="12"/>
        <color theme="1"/>
        <rFont val="Times New Roman"/>
        <family val="1"/>
        <charset val="204"/>
      </rPr>
      <t xml:space="preserve"> – Сгибание и разгибание рук в упоре лежа от табурета, разы;</t>
    </r>
  </si>
  <si>
    <r>
      <t>77.</t>
    </r>
    <r>
      <rPr>
        <sz val="12"/>
        <color theme="1"/>
        <rFont val="Times New Roman"/>
        <family val="1"/>
        <charset val="204"/>
      </rPr>
      <t xml:space="preserve"> – Поворот прыжком вокруг своей оси, градусы «°»;</t>
    </r>
  </si>
  <si>
    <r>
      <t>78.</t>
    </r>
    <r>
      <rPr>
        <sz val="12"/>
        <color theme="1"/>
        <rFont val="Times New Roman"/>
        <family val="1"/>
        <charset val="204"/>
      </rPr>
      <t xml:space="preserve"> – Передача нового (не заточенного) карандаша за спиной из руки в руку сверху поочередно левой и правой рукой 10 раз, секунды;</t>
    </r>
  </si>
  <si>
    <r>
      <t>79.</t>
    </r>
    <r>
      <rPr>
        <sz val="12"/>
        <color theme="1"/>
        <rFont val="Times New Roman"/>
        <family val="1"/>
        <charset val="204"/>
      </rPr>
      <t xml:space="preserve"> – Сгибание и разгибание рук в упоре лежа из положения рука на руку (мальчики, юноши, мужчины), разы;</t>
    </r>
  </si>
  <si>
    <r>
      <t>80.</t>
    </r>
    <r>
      <rPr>
        <sz val="12"/>
        <color theme="1"/>
        <rFont val="Times New Roman"/>
        <family val="1"/>
        <charset val="204"/>
      </rPr>
      <t xml:space="preserve"> – сгибание и разгибание рук в упоре лежа (руки на ширине плеч) (девочки, девушки, женщины), разы</t>
    </r>
  </si>
  <si>
    <r>
      <t>81.</t>
    </r>
    <r>
      <rPr>
        <sz val="12"/>
        <color theme="1"/>
        <rFont val="Times New Roman"/>
        <family val="1"/>
        <charset val="204"/>
      </rPr>
      <t xml:space="preserve"> – на левой ноге;</t>
    </r>
  </si>
  <si>
    <r>
      <t>82.</t>
    </r>
    <r>
      <rPr>
        <sz val="12"/>
        <color theme="1"/>
        <rFont val="Times New Roman"/>
        <family val="1"/>
        <charset val="204"/>
      </rPr>
      <t xml:space="preserve"> – на правой ноге.</t>
    </r>
  </si>
  <si>
    <r>
      <t xml:space="preserve">83.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Наклон вперед из седа ноги на ширине плеч, см;</t>
    </r>
  </si>
  <si>
    <r>
      <t>84.</t>
    </r>
    <r>
      <rPr>
        <sz val="12"/>
        <color theme="1"/>
        <rFont val="Times New Roman"/>
        <family val="1"/>
        <charset val="204"/>
      </rPr>
      <t xml:space="preserve"> – Прогиб назад из положения лежа на животе руки вниз вдоль туловища, см.</t>
    </r>
  </si>
  <si>
    <r>
      <t>85</t>
    </r>
    <r>
      <rPr>
        <sz val="12"/>
        <color theme="1"/>
        <rFont val="Times New Roman"/>
        <family val="1"/>
        <charset val="204"/>
      </rPr>
      <t>. – разы,</t>
    </r>
  </si>
  <si>
    <r>
      <t xml:space="preserve">86. </t>
    </r>
    <r>
      <rPr>
        <sz val="12"/>
        <color theme="1"/>
        <rFont val="Times New Roman"/>
        <family val="1"/>
        <charset val="204"/>
      </rPr>
      <t>сек.</t>
    </r>
  </si>
  <si>
    <r>
      <t>87.</t>
    </r>
    <r>
      <rPr>
        <sz val="12"/>
        <color theme="1"/>
        <rFont val="Times New Roman"/>
        <family val="1"/>
        <charset val="204"/>
      </rPr>
      <t xml:space="preserve"> – на левой руке, секунды;</t>
    </r>
  </si>
  <si>
    <r>
      <t>88.</t>
    </r>
    <r>
      <rPr>
        <sz val="12"/>
        <color theme="1"/>
        <rFont val="Times New Roman"/>
        <family val="1"/>
        <charset val="204"/>
      </rPr>
      <t xml:space="preserve"> – на правой руке, секунды;</t>
    </r>
  </si>
  <si>
    <r>
      <t>90.</t>
    </r>
    <r>
      <rPr>
        <sz val="12"/>
        <color theme="1"/>
        <rFont val="Times New Roman"/>
        <family val="1"/>
        <charset val="204"/>
      </rPr>
      <t xml:space="preserve"> – на левой ноге, секунды;</t>
    </r>
  </si>
  <si>
    <r>
      <t>91.</t>
    </r>
    <r>
      <rPr>
        <sz val="12"/>
        <color theme="1"/>
        <rFont val="Times New Roman"/>
        <family val="1"/>
        <charset val="204"/>
      </rPr>
      <t xml:space="preserve"> – на правой ноге, секунды;</t>
    </r>
  </si>
  <si>
    <r>
      <t>92.</t>
    </r>
    <r>
      <rPr>
        <sz val="12"/>
        <color theme="1"/>
        <rFont val="Times New Roman"/>
        <family val="1"/>
        <charset val="204"/>
      </rPr>
      <t xml:space="preserve"> – длительность удержания тела в положении лежа на спине согнувшись, ноги согнуты, стопы вместе на пол, запястья на колени, секунды;</t>
    </r>
  </si>
  <si>
    <r>
      <t>93.</t>
    </r>
    <r>
      <rPr>
        <sz val="12"/>
        <color theme="1"/>
        <rFont val="Times New Roman"/>
        <family val="1"/>
        <charset val="204"/>
      </rPr>
      <t xml:space="preserve"> – длительность удержания тела в положении лежа на животе, прогнувшись, руки отведены вверх-назад, ноги отведены назад, секунды.</t>
    </r>
  </si>
  <si>
    <t>Антропометрические данные</t>
  </si>
  <si>
    <t>Функциональные данные</t>
  </si>
  <si>
    <t>Тел.:</t>
  </si>
  <si>
    <r>
      <t xml:space="preserve">ФСМ голеностопа: </t>
    </r>
    <r>
      <rPr>
        <sz val="10"/>
        <color rgb="FF002060"/>
        <rFont val="Times New Roman"/>
        <family val="1"/>
        <charset val="204"/>
      </rPr>
      <t xml:space="preserve">длительность стойки </t>
    </r>
    <r>
      <rPr>
        <b/>
        <sz val="10"/>
        <color rgb="FF002060"/>
        <rFont val="Times New Roman"/>
        <family val="1"/>
        <charset val="204"/>
      </rPr>
      <t>на носке</t>
    </r>
    <r>
      <rPr>
        <sz val="10"/>
        <color rgb="FF002060"/>
        <rFont val="Times New Roman"/>
        <family val="1"/>
        <charset val="204"/>
      </rPr>
      <t xml:space="preserve"> каждой ноги поочередно с опорой руками о стену:</t>
    </r>
  </si>
  <si>
    <r>
      <t xml:space="preserve">ФСМ предплечья: </t>
    </r>
    <r>
      <rPr>
        <sz val="10"/>
        <color rgb="FF002060"/>
        <rFont val="Times New Roman"/>
        <family val="1"/>
        <charset val="204"/>
      </rPr>
      <t>длительность виса на перекладине на каждой руке поочередно:</t>
    </r>
    <r>
      <rPr>
        <b/>
        <sz val="10"/>
        <color rgb="FF002060"/>
        <rFont val="Times New Roman"/>
        <family val="1"/>
        <charset val="204"/>
      </rPr>
      <t xml:space="preserve"> </t>
    </r>
  </si>
  <si>
    <r>
      <t>Выносливость.</t>
    </r>
    <r>
      <rPr>
        <sz val="10"/>
        <color rgb="FF002060"/>
        <rFont val="Times New Roman"/>
        <family val="1"/>
        <charset val="204"/>
      </rPr>
      <t xml:space="preserve"> Физическое упражнение выполняется максимальное количество повторений за промежуток времени 3 х 60 сек. (180 сек). Комплексное упражнение из приседаний (60 сек.), подъемов туловища (60 сек.) и отжиманий (60 сек.) в упоре лежа от табурета.</t>
    </r>
  </si>
  <si>
    <r>
      <t xml:space="preserve">Функциональная сила мышц. </t>
    </r>
    <r>
      <rPr>
        <sz val="10"/>
        <color rgb="FF002060"/>
        <rFont val="Times New Roman"/>
        <family val="1"/>
        <charset val="204"/>
      </rPr>
      <t xml:space="preserve">Физические упражнения выполняются на длительность удержания определенного условиями теста положения тела. Результат фиксируется в секундах в момент прекращения удержания тела в заданной «эталонной» позе. </t>
    </r>
  </si>
  <si>
    <r>
      <t xml:space="preserve">Гибкость. </t>
    </r>
    <r>
      <rPr>
        <sz val="10"/>
        <color rgb="FF002060"/>
        <rFont val="Times New Roman"/>
        <family val="1"/>
        <charset val="204"/>
      </rPr>
      <t>Физические упражнения выполняются из трех попыток с максимальной амплитудой и фиксацией до 1 секунды в конечной позиции. В карту записывается лучший результат.</t>
    </r>
  </si>
  <si>
    <r>
      <t xml:space="preserve">Приседание на каждой ноге поочередно </t>
    </r>
    <r>
      <rPr>
        <sz val="10"/>
        <color rgb="FF002060"/>
        <rFont val="Times New Roman"/>
        <family val="1"/>
        <charset val="204"/>
      </rPr>
      <t>(количество приседаний)</t>
    </r>
    <r>
      <rPr>
        <b/>
        <sz val="10"/>
        <color rgb="FF002060"/>
        <rFont val="Times New Roman"/>
        <family val="1"/>
        <charset val="204"/>
      </rPr>
      <t>:</t>
    </r>
  </si>
  <si>
    <r>
      <t xml:space="preserve">Ловкость. </t>
    </r>
    <r>
      <rPr>
        <sz val="10"/>
        <color rgb="FF002060"/>
        <rFont val="Times New Roman"/>
        <family val="1"/>
        <charset val="204"/>
      </rPr>
      <t>Физические упражнения выполняются в количестве двух или трех попыток. В карту заносится лучший результат.</t>
    </r>
  </si>
  <si>
    <r>
      <t xml:space="preserve">Сила. </t>
    </r>
    <r>
      <rPr>
        <sz val="10"/>
        <color rgb="FF002060"/>
        <rFont val="Times New Roman"/>
        <family val="1"/>
        <charset val="204"/>
      </rPr>
      <t xml:space="preserve">Физические упражнения выполняются в количестве одной попытки. В карту заносится количество повторений. </t>
    </r>
  </si>
  <si>
    <r>
      <t>В этом разделе мы просим выполнить посильные для Вас педагогические тесты (контрольные физические упражнения).</t>
    </r>
    <r>
      <rPr>
        <sz val="10"/>
        <color rgb="FF002060"/>
        <rFont val="Times New Roman"/>
        <family val="1"/>
        <charset val="204"/>
      </rPr>
      <t xml:space="preserve"> Если вы планируете выполнить тесты в течение одного занятия, то приступать следует в той последовательности, которая указана в карте (быстрота, ловкость, сила, гибкость, выносливость). Выполнению упражнений должна предшествовать разминка, содержащая аналогичные контрольным физические упражнения. По желанию испытуемого контрольное упражнение может выполняться в несколько попыток. Приступать к выполнению следующего физического упражнения следует после паузы отдыха при восстановлении показателей пульса до 115 % от первоначального. В карту заносится лучший результат из нескольких попыток (количество повторений, секунды, сантиметры).</t>
    </r>
  </si>
  <si>
    <r>
      <t xml:space="preserve">Длительность стойки на одной ноге с закрытыми глазами, </t>
    </r>
    <r>
      <rPr>
        <sz val="10"/>
        <color rgb="FF002060"/>
        <rFont val="Times New Roman"/>
        <family val="1"/>
        <charset val="204"/>
      </rPr>
      <t>секунды:</t>
    </r>
  </si>
  <si>
    <r>
      <t>Проба с задержкой дыхания на выдохе (</t>
    </r>
    <r>
      <rPr>
        <b/>
        <sz val="10"/>
        <color rgb="FF002060"/>
        <rFont val="Times New Roman"/>
        <family val="1"/>
        <charset val="204"/>
      </rPr>
      <t>проба Генча</t>
    </r>
    <r>
      <rPr>
        <sz val="10"/>
        <color rgb="FF002060"/>
        <rFont val="Times New Roman"/>
        <family val="1"/>
        <charset val="204"/>
      </rPr>
      <t xml:space="preserve">). Порядок проведения обследования. До проведения пробы у обследуемого подсчитывается пульс за 30 секунд в положении стоя. Дыхание задерживается на полном выдохе, который обследуемый делает после трех глубоких вдохов и выдохов. Обследуемый зажимает нос пальцами (либо прищепкой) и плотно закрывает рот. Время задержки регистрируется по секундомеру. Тотчас после возобновления дыхания производится подсчет пульса за 30 секунд. Результат заносится в карту. </t>
    </r>
  </si>
  <si>
    <r>
      <t xml:space="preserve">Проба Штанге – Генча. </t>
    </r>
    <r>
      <rPr>
        <sz val="10"/>
        <color rgb="FF002060"/>
        <rFont val="Times New Roman"/>
        <family val="1"/>
        <charset val="204"/>
      </rPr>
      <t>Проба с задержкой дыхания на вдохе (</t>
    </r>
    <r>
      <rPr>
        <b/>
        <sz val="10"/>
        <color rgb="FF002060"/>
        <rFont val="Times New Roman"/>
        <family val="1"/>
        <charset val="204"/>
      </rPr>
      <t>проба Штанге</t>
    </r>
    <r>
      <rPr>
        <sz val="10"/>
        <color rgb="FF002060"/>
        <rFont val="Times New Roman"/>
        <family val="1"/>
        <charset val="204"/>
      </rPr>
      <t>). Порядок проведения обследования. До проведения пробы у обследуемого подсчитывается пульс за 30 сек в положении стоя. Затем дыхание задерживается на полном вдохе, который обследуемый делает после трех произвольных вдохов и выдохов. Обследуемый зажимает нос пальцами (либо прищепкой) и плотно закрывает рот. Время задержки регистрируется по секундомеру. Тотчас после возобновления дыхания фиксируется результат и производится подсчет пульса за 30 секунд. Результат заносится в карту.</t>
    </r>
  </si>
  <si>
    <r>
      <t xml:space="preserve">Проба Руфье — Диксона. </t>
    </r>
    <r>
      <rPr>
        <sz val="10"/>
        <color rgb="FF002060"/>
        <rFont val="Times New Roman"/>
        <family val="1"/>
        <charset val="204"/>
      </rPr>
      <t>Порядок проведения обследования. У испытуемого после пятиминутного отдыха в положении сидя, определяют число пульсаций за 15 секунд (P</t>
    </r>
    <r>
      <rPr>
        <vertAlign val="subscript"/>
        <sz val="10"/>
        <color rgb="FF002060"/>
        <rFont val="Times New Roman"/>
        <family val="1"/>
        <charset val="204"/>
      </rPr>
      <t>1</t>
    </r>
    <r>
      <rPr>
        <sz val="10"/>
        <color rgb="FF002060"/>
        <rFont val="Times New Roman"/>
        <family val="1"/>
        <charset val="204"/>
      </rPr>
      <t>); затем в течение 45 секунд испытуемый выполняет 30 приседаний. После окончания нагрузки испытуемый садится, и у него вновь подсчитывается число пульсаций за первые 15 секунд (Р</t>
    </r>
    <r>
      <rPr>
        <vertAlign val="subscript"/>
        <sz val="10"/>
        <color rgb="FF002060"/>
        <rFont val="Times New Roman"/>
        <family val="1"/>
        <charset val="204"/>
      </rPr>
      <t>2</t>
    </r>
    <r>
      <rPr>
        <sz val="10"/>
        <color rgb="FF002060"/>
        <rFont val="Times New Roman"/>
        <family val="1"/>
        <charset val="204"/>
      </rPr>
      <t>), а потом — за последние 15 секунд (Р</t>
    </r>
    <r>
      <rPr>
        <vertAlign val="subscript"/>
        <sz val="10"/>
        <color rgb="FF002060"/>
        <rFont val="Times New Roman"/>
        <family val="1"/>
        <charset val="204"/>
      </rPr>
      <t>3</t>
    </r>
    <r>
      <rPr>
        <sz val="10"/>
        <color rgb="FF002060"/>
        <rFont val="Times New Roman"/>
        <family val="1"/>
        <charset val="204"/>
      </rPr>
      <t>) первой минуты периода восстановления (через 45 секунд после выполнения физической нагрузки). Оценку работоспособности сердца производят по формуле: Индекс Руфье = (4 х (Р</t>
    </r>
    <r>
      <rPr>
        <vertAlign val="subscript"/>
        <sz val="10"/>
        <color rgb="FF002060"/>
        <rFont val="Times New Roman"/>
        <family val="1"/>
        <charset val="204"/>
      </rPr>
      <t>1</t>
    </r>
    <r>
      <rPr>
        <sz val="10"/>
        <color rgb="FF002060"/>
        <rFont val="Times New Roman"/>
        <family val="1"/>
        <charset val="204"/>
      </rPr>
      <t xml:space="preserve"> + Р</t>
    </r>
    <r>
      <rPr>
        <vertAlign val="subscript"/>
        <sz val="10"/>
        <color rgb="FF002060"/>
        <rFont val="Times New Roman"/>
        <family val="1"/>
        <charset val="204"/>
      </rPr>
      <t>2</t>
    </r>
    <r>
      <rPr>
        <sz val="10"/>
        <color rgb="FF002060"/>
        <rFont val="Times New Roman"/>
        <family val="1"/>
        <charset val="204"/>
      </rPr>
      <t xml:space="preserve"> + Р</t>
    </r>
    <r>
      <rPr>
        <vertAlign val="subscript"/>
        <sz val="10"/>
        <color rgb="FF002060"/>
        <rFont val="Times New Roman"/>
        <family val="1"/>
        <charset val="204"/>
      </rPr>
      <t>3</t>
    </r>
    <r>
      <rPr>
        <sz val="10"/>
        <color rgb="FF002060"/>
        <rFont val="Times New Roman"/>
        <family val="1"/>
        <charset val="204"/>
      </rPr>
      <t>) — 200) / 10.</t>
    </r>
  </si>
  <si>
    <r>
      <t>23.</t>
    </r>
    <r>
      <rPr>
        <sz val="10"/>
        <color theme="1"/>
        <rFont val="Times New Roman"/>
        <family val="1"/>
        <charset val="204"/>
      </rPr>
      <t xml:space="preserve"> – рост, см</t>
    </r>
    <r>
      <rPr>
        <b/>
        <sz val="10"/>
        <color theme="1"/>
        <rFont val="Times New Roman"/>
        <family val="1"/>
        <charset val="204"/>
      </rPr>
      <t>;</t>
    </r>
  </si>
  <si>
    <r>
      <t>24.</t>
    </r>
    <r>
      <rPr>
        <sz val="10"/>
        <color theme="1"/>
        <rFont val="Times New Roman"/>
        <family val="1"/>
        <charset val="204"/>
      </rPr>
      <t xml:space="preserve"> – вес, кг</t>
    </r>
    <r>
      <rPr>
        <b/>
        <sz val="10"/>
        <color theme="1"/>
        <rFont val="Times New Roman"/>
        <family val="1"/>
        <charset val="204"/>
      </rPr>
      <t>;</t>
    </r>
  </si>
  <si>
    <r>
      <t>25.</t>
    </r>
    <r>
      <rPr>
        <sz val="10"/>
        <color theme="1"/>
        <rFont val="Times New Roman"/>
        <family val="1"/>
        <charset val="204"/>
      </rPr>
      <t xml:space="preserve"> – окружность грудной клетки, см;</t>
    </r>
  </si>
  <si>
    <r>
      <t>26. –</t>
    </r>
    <r>
      <rPr>
        <sz val="10"/>
        <color theme="1"/>
        <rFont val="Times New Roman"/>
        <family val="1"/>
        <charset val="204"/>
      </rPr>
      <t xml:space="preserve"> окружность талии, см;</t>
    </r>
  </si>
  <si>
    <r>
      <t>27.</t>
    </r>
    <r>
      <rPr>
        <sz val="10"/>
        <color theme="1"/>
        <rFont val="Times New Roman"/>
        <family val="1"/>
        <charset val="204"/>
      </rPr>
      <t xml:space="preserve"> – окружность бедер, см;</t>
    </r>
  </si>
  <si>
    <r>
      <t>28.</t>
    </r>
    <r>
      <rPr>
        <sz val="10"/>
        <color theme="1"/>
        <rFont val="Times New Roman"/>
        <family val="1"/>
        <charset val="204"/>
      </rPr>
      <t xml:space="preserve"> – окружность бедра, см;</t>
    </r>
  </si>
  <si>
    <r>
      <t>29.</t>
    </r>
    <r>
      <rPr>
        <sz val="10"/>
        <color theme="1"/>
        <rFont val="Times New Roman"/>
        <family val="1"/>
        <charset val="204"/>
      </rPr>
      <t xml:space="preserve"> – окружность плеча, см;</t>
    </r>
  </si>
  <si>
    <r>
      <t>30.</t>
    </r>
    <r>
      <rPr>
        <sz val="10"/>
        <color theme="1"/>
        <rFont val="Times New Roman"/>
        <family val="1"/>
        <charset val="204"/>
      </rPr>
      <t xml:space="preserve"> – окружность запястья, см;</t>
    </r>
  </si>
  <si>
    <r>
      <t>31.</t>
    </r>
    <r>
      <rPr>
        <sz val="10"/>
        <color theme="1"/>
        <rFont val="Times New Roman"/>
        <family val="1"/>
        <charset val="204"/>
      </rPr>
      <t xml:space="preserve"> – толщина кожно-жировой складки в месте сдавливания большим и указательным пальцем у нижнего края (акромиона) лопатки, мм;</t>
    </r>
  </si>
  <si>
    <r>
      <t>32.</t>
    </r>
    <r>
      <rPr>
        <sz val="10"/>
        <color theme="1"/>
        <rFont val="Times New Roman"/>
        <family val="1"/>
        <charset val="204"/>
      </rPr>
      <t xml:space="preserve"> – систолическое артериальное давление (верхнее), мм Hg;</t>
    </r>
  </si>
  <si>
    <r>
      <t>33.</t>
    </r>
    <r>
      <rPr>
        <sz val="10"/>
        <color theme="1"/>
        <rFont val="Times New Roman"/>
        <family val="1"/>
        <charset val="204"/>
      </rPr>
      <t xml:space="preserve"> – диастолическое артериальное давление (нижнее), мм Hg;</t>
    </r>
  </si>
  <si>
    <r>
      <t>34.</t>
    </r>
    <r>
      <rPr>
        <sz val="10"/>
        <color theme="1"/>
        <rFont val="Times New Roman"/>
        <family val="1"/>
        <charset val="204"/>
      </rPr>
      <t xml:space="preserve"> – жизненная ёмкость легких (спирометрия), мм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;</t>
    </r>
  </si>
  <si>
    <r>
      <t>35.</t>
    </r>
    <r>
      <rPr>
        <sz val="10"/>
        <color theme="1"/>
        <rFont val="Times New Roman"/>
        <family val="1"/>
        <charset val="204"/>
      </rPr>
      <t xml:space="preserve"> – частота дыхания в минуту в покое, разы;</t>
    </r>
  </si>
  <si>
    <r>
      <t>36.</t>
    </r>
    <r>
      <rPr>
        <sz val="10"/>
        <color theme="1"/>
        <rFont val="Times New Roman"/>
        <family val="1"/>
        <charset val="204"/>
      </rPr>
      <t xml:space="preserve"> – (Р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) пульс в состоянии покоя за 15 с., удары;</t>
    </r>
  </si>
  <si>
    <r>
      <t>37.</t>
    </r>
    <r>
      <rPr>
        <sz val="10"/>
        <color theme="1"/>
        <rFont val="Times New Roman"/>
        <family val="1"/>
        <charset val="204"/>
      </rPr>
      <t xml:space="preserve"> – (Р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 пульс за 15 с. после физической нагрузки, удары;</t>
    </r>
  </si>
  <si>
    <r>
      <t>38.</t>
    </r>
    <r>
      <rPr>
        <sz val="10"/>
        <color theme="1"/>
        <rFont val="Times New Roman"/>
        <family val="1"/>
        <charset val="204"/>
      </rPr>
      <t xml:space="preserve"> – (Р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 пульс за 15 с. через 45 секунд после физич. нагрузки, удары;</t>
    </r>
  </si>
  <si>
    <r>
      <t>39.</t>
    </r>
    <r>
      <rPr>
        <sz val="10"/>
        <color theme="1"/>
        <rFont val="Times New Roman"/>
        <family val="1"/>
        <charset val="204"/>
      </rPr>
      <t xml:space="preserve"> – индекс Руфье, балл;</t>
    </r>
  </si>
  <si>
    <r>
      <t>40.</t>
    </r>
    <r>
      <rPr>
        <sz val="10"/>
        <color theme="1"/>
        <rFont val="Times New Roman"/>
        <family val="1"/>
        <charset val="204"/>
      </rPr>
      <t xml:space="preserve"> – пульс за 30 с. до задержки дыхания (стоя), удары;</t>
    </r>
  </si>
  <si>
    <r>
      <t>41.</t>
    </r>
    <r>
      <rPr>
        <sz val="10"/>
        <color theme="1"/>
        <rFont val="Times New Roman"/>
        <family val="1"/>
        <charset val="204"/>
      </rPr>
      <t xml:space="preserve"> – длительность задержки дыхания на вдохе, секунды;</t>
    </r>
  </si>
  <si>
    <r>
      <t>42.</t>
    </r>
    <r>
      <rPr>
        <sz val="10"/>
        <color theme="1"/>
        <rFont val="Times New Roman"/>
        <family val="1"/>
        <charset val="204"/>
      </rPr>
      <t xml:space="preserve"> – пульс за 30 с. после задержки дыхания (стоя), удары;</t>
    </r>
  </si>
  <si>
    <r>
      <t>43.</t>
    </r>
    <r>
      <rPr>
        <sz val="10"/>
        <color theme="1"/>
        <rFont val="Times New Roman"/>
        <family val="1"/>
        <charset val="204"/>
      </rPr>
      <t xml:space="preserve"> – пульс за 30 с. до задержки дыхания (стоя), удары;</t>
    </r>
  </si>
  <si>
    <r>
      <t>44.</t>
    </r>
    <r>
      <rPr>
        <sz val="10"/>
        <color theme="1"/>
        <rFont val="Times New Roman"/>
        <family val="1"/>
        <charset val="204"/>
      </rPr>
      <t xml:space="preserve"> – длительность задержки дыхания на выдохе, секунды;</t>
    </r>
  </si>
  <si>
    <r>
      <t xml:space="preserve">45. </t>
    </r>
    <r>
      <rPr>
        <sz val="10"/>
        <color theme="1"/>
        <rFont val="Times New Roman"/>
        <family val="1"/>
        <charset val="204"/>
      </rPr>
      <t>–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пульс за 30 с. после задержки дыхания (стоя), удары;</t>
    </r>
  </si>
  <si>
    <r>
      <t>46.</t>
    </r>
    <r>
      <rPr>
        <sz val="10"/>
        <color theme="1"/>
        <rFont val="Times New Roman"/>
        <family val="1"/>
        <charset val="204"/>
      </rPr>
      <t xml:space="preserve"> – левой руки (кг / см);</t>
    </r>
  </si>
  <si>
    <r>
      <t>47.</t>
    </r>
    <r>
      <rPr>
        <sz val="10"/>
        <color theme="1"/>
        <rFont val="Times New Roman"/>
        <family val="1"/>
        <charset val="204"/>
      </rPr>
      <t xml:space="preserve"> – правой руки (кг / см);</t>
    </r>
  </si>
  <si>
    <r>
      <t>48.</t>
    </r>
    <r>
      <rPr>
        <sz val="10"/>
        <color theme="1"/>
        <rFont val="Times New Roman"/>
        <family val="1"/>
        <charset val="204"/>
      </rPr>
      <t xml:space="preserve"> – правой;</t>
    </r>
  </si>
  <si>
    <r>
      <t>49.</t>
    </r>
    <r>
      <rPr>
        <sz val="10"/>
        <color theme="1"/>
        <rFont val="Times New Roman"/>
        <family val="1"/>
        <charset val="204"/>
      </rPr>
      <t xml:space="preserve"> – левой</t>
    </r>
  </si>
  <si>
    <r>
      <t>52.</t>
    </r>
    <r>
      <rPr>
        <sz val="10"/>
        <color theme="1"/>
        <rFont val="Times New Roman"/>
        <family val="1"/>
        <charset val="204"/>
      </rPr>
      <t xml:space="preserve"> – Поворот прыжком вокруг своей оси, градусы «°»;</t>
    </r>
  </si>
  <si>
    <r>
      <t>53.</t>
    </r>
    <r>
      <rPr>
        <sz val="10"/>
        <color theme="1"/>
        <rFont val="Times New Roman"/>
        <family val="1"/>
        <charset val="204"/>
      </rPr>
      <t xml:space="preserve"> – Передача нового (не заточенного) карандаша за спиной из руки в руку сверху поочередно левой и правой рукой 10 раз, секунды;</t>
    </r>
  </si>
  <si>
    <r>
      <t>55.</t>
    </r>
    <r>
      <rPr>
        <sz val="10"/>
        <color theme="1"/>
        <rFont val="Times New Roman"/>
        <family val="1"/>
        <charset val="204"/>
      </rPr>
      <t xml:space="preserve"> – сгибание и разгибание рук в упоре лежа (руки на ширине плеч) (девочки, девушки, женщины), разы</t>
    </r>
  </si>
  <si>
    <r>
      <t>56.</t>
    </r>
    <r>
      <rPr>
        <sz val="10"/>
        <color theme="1"/>
        <rFont val="Times New Roman"/>
        <family val="1"/>
        <charset val="204"/>
      </rPr>
      <t xml:space="preserve"> – на левой ноге;</t>
    </r>
  </si>
  <si>
    <r>
      <t>57.</t>
    </r>
    <r>
      <rPr>
        <sz val="10"/>
        <color theme="1"/>
        <rFont val="Times New Roman"/>
        <family val="1"/>
        <charset val="204"/>
      </rPr>
      <t xml:space="preserve"> – на правой ноге.</t>
    </r>
  </si>
  <si>
    <r>
      <t xml:space="preserve">58. </t>
    </r>
    <r>
      <rPr>
        <sz val="10"/>
        <color theme="1"/>
        <rFont val="Times New Roman"/>
        <family val="1"/>
        <charset val="204"/>
      </rPr>
      <t>–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Наклон вперед из седа ноги на ширине плеч, см;</t>
    </r>
  </si>
  <si>
    <r>
      <t>59.</t>
    </r>
    <r>
      <rPr>
        <sz val="10"/>
        <color theme="1"/>
        <rFont val="Times New Roman"/>
        <family val="1"/>
        <charset val="204"/>
      </rPr>
      <t xml:space="preserve"> – Прогиб назад из положения лежа на животе руки вниз вдоль туловища, см.</t>
    </r>
  </si>
  <si>
    <r>
      <t>60</t>
    </r>
    <r>
      <rPr>
        <sz val="10"/>
        <color theme="1"/>
        <rFont val="Times New Roman"/>
        <family val="1"/>
        <charset val="204"/>
      </rPr>
      <t>. – разы,</t>
    </r>
  </si>
  <si>
    <r>
      <t>61.</t>
    </r>
    <r>
      <rPr>
        <sz val="10"/>
        <color theme="1"/>
        <rFont val="Times New Roman"/>
        <family val="1"/>
        <charset val="204"/>
      </rPr>
      <t xml:space="preserve"> – на левой руке, секунды;</t>
    </r>
  </si>
  <si>
    <r>
      <t>62.</t>
    </r>
    <r>
      <rPr>
        <sz val="10"/>
        <color theme="1"/>
        <rFont val="Times New Roman"/>
        <family val="1"/>
        <charset val="204"/>
      </rPr>
      <t xml:space="preserve"> – на правой руке, секунды;</t>
    </r>
  </si>
  <si>
    <t>63. – длительность виса на согнутых руках, секунды;</t>
  </si>
  <si>
    <r>
      <t>64.</t>
    </r>
    <r>
      <rPr>
        <sz val="10"/>
        <color theme="1"/>
        <rFont val="Times New Roman"/>
        <family val="1"/>
        <charset val="204"/>
      </rPr>
      <t xml:space="preserve"> – на левой ноге, секунды;</t>
    </r>
  </si>
  <si>
    <r>
      <t>65.</t>
    </r>
    <r>
      <rPr>
        <sz val="10"/>
        <color theme="1"/>
        <rFont val="Times New Roman"/>
        <family val="1"/>
        <charset val="204"/>
      </rPr>
      <t xml:space="preserve"> – на правой ноге, секунды;</t>
    </r>
  </si>
  <si>
    <r>
      <t>66.</t>
    </r>
    <r>
      <rPr>
        <sz val="10"/>
        <color theme="1"/>
        <rFont val="Times New Roman"/>
        <family val="1"/>
        <charset val="204"/>
      </rPr>
      <t xml:space="preserve"> – длительность удержания тела в положении лежа на спине согнувшись, ноги согнуты, стопы вместе на пол, запястья на колени, секунды;</t>
    </r>
  </si>
  <si>
    <r>
      <rPr>
        <b/>
        <sz val="10"/>
        <color theme="1"/>
        <rFont val="Calibri"/>
        <family val="2"/>
        <charset val="204"/>
        <scheme val="minor"/>
      </rPr>
      <t>67</t>
    </r>
    <r>
      <rPr>
        <sz val="10"/>
        <color theme="1"/>
        <rFont val="Calibri"/>
        <family val="2"/>
        <charset val="204"/>
        <scheme val="minor"/>
      </rPr>
      <t>. – длительность удержания тела в положении лежа на животе, прогнувшись, руки отведены вверх-назад, ноги отведены назад, секунды.</t>
    </r>
  </si>
  <si>
    <r>
      <t xml:space="preserve">1. </t>
    </r>
    <r>
      <rPr>
        <sz val="10"/>
        <color theme="1"/>
        <rFont val="Times New Roman"/>
        <family val="1"/>
        <charset val="204"/>
      </rPr>
      <t xml:space="preserve">Ваш пол: </t>
    </r>
  </si>
  <si>
    <r>
      <t xml:space="preserve">2. </t>
    </r>
    <r>
      <rPr>
        <sz val="10"/>
        <color theme="1"/>
        <rFont val="Times New Roman"/>
        <family val="1"/>
        <charset val="204"/>
      </rPr>
      <t>Ваш возраст (годы)</t>
    </r>
  </si>
  <si>
    <r>
      <t xml:space="preserve">3. </t>
    </r>
    <r>
      <rPr>
        <sz val="10"/>
        <color theme="1"/>
        <rFont val="Times New Roman"/>
        <family val="1"/>
        <charset val="204"/>
      </rPr>
      <t>Место жительства:</t>
    </r>
  </si>
  <si>
    <r>
      <t xml:space="preserve">4. </t>
    </r>
    <r>
      <rPr>
        <sz val="10"/>
        <color theme="1"/>
        <rFont val="Times New Roman"/>
        <family val="1"/>
        <charset val="204"/>
      </rPr>
      <t xml:space="preserve">Место проживания: </t>
    </r>
  </si>
  <si>
    <r>
      <t xml:space="preserve">5. </t>
    </r>
    <r>
      <rPr>
        <sz val="10"/>
        <color theme="1"/>
        <rFont val="Times New Roman"/>
        <family val="1"/>
        <charset val="204"/>
      </rPr>
      <t>Наличие у Вашей семьи приусадебного участка:</t>
    </r>
  </si>
  <si>
    <r>
      <t xml:space="preserve">6. </t>
    </r>
    <r>
      <rPr>
        <sz val="10"/>
        <color theme="1"/>
        <rFont val="Times New Roman"/>
        <family val="1"/>
        <charset val="204"/>
      </rPr>
      <t xml:space="preserve">Наличие у Вашей семьи приусадебного хозяйства: </t>
    </r>
  </si>
  <si>
    <r>
      <t xml:space="preserve">7. </t>
    </r>
    <r>
      <rPr>
        <sz val="10"/>
        <color theme="1"/>
        <rFont val="Times New Roman"/>
        <family val="1"/>
        <charset val="204"/>
      </rPr>
      <t xml:space="preserve">Ваша работа или учеба: </t>
    </r>
  </si>
  <si>
    <r>
      <t>8.</t>
    </r>
    <r>
      <rPr>
        <sz val="10"/>
        <color theme="1"/>
        <rFont val="Times New Roman"/>
        <family val="1"/>
        <charset val="204"/>
      </rPr>
      <t xml:space="preserve"> В сутки вы спите, продолжительность сна, часы;</t>
    </r>
  </si>
  <si>
    <r>
      <t xml:space="preserve">9. </t>
    </r>
    <r>
      <rPr>
        <sz val="10"/>
        <color theme="1"/>
        <rFont val="Times New Roman"/>
        <family val="1"/>
        <charset val="204"/>
      </rPr>
      <t>В сутки вы питаетесь, количество приемов пищи в день, разы;</t>
    </r>
  </si>
  <si>
    <r>
      <t xml:space="preserve">10. </t>
    </r>
    <r>
      <rPr>
        <sz val="10"/>
        <color theme="1"/>
        <rFont val="Times New Roman"/>
        <family val="1"/>
        <charset val="204"/>
      </rPr>
      <t>Количество пищи за один прием, литры (0,25; 0,5; 1,0; 1,25; 1,5 и т.д.);</t>
    </r>
  </si>
  <si>
    <r>
      <t>12.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Количество ежедневно пройденных километров, км;</t>
    </r>
  </si>
  <si>
    <r>
      <rPr>
        <b/>
        <sz val="10"/>
        <color theme="1"/>
        <rFont val="Times New Roman"/>
        <family val="1"/>
        <charset val="204"/>
      </rPr>
      <t xml:space="preserve">11. </t>
    </r>
    <r>
      <rPr>
        <sz val="10"/>
        <color theme="1"/>
        <rFont val="Times New Roman"/>
        <family val="1"/>
        <charset val="204"/>
      </rPr>
      <t>Качество ежедневно употребляемой пищи (наличие в рационе овощей и фруктов), дней в неделю.</t>
    </r>
  </si>
  <si>
    <r>
      <t>13.</t>
    </r>
    <r>
      <rPr>
        <sz val="10"/>
        <color theme="1"/>
        <rFont val="Times New Roman"/>
        <family val="1"/>
        <charset val="204"/>
      </rPr>
      <t xml:space="preserve"> Количество часов в день, проводимых вами сидя, часы;</t>
    </r>
  </si>
  <si>
    <r>
      <t xml:space="preserve">14. </t>
    </r>
    <r>
      <rPr>
        <sz val="10"/>
        <color theme="1"/>
        <rFont val="Times New Roman"/>
        <family val="1"/>
        <charset val="204"/>
      </rPr>
      <t>Как часто, в течение дня, вы контролируете правильность сохранения осанки и корректируете ее, разы</t>
    </r>
  </si>
  <si>
    <r>
      <t xml:space="preserve">15. </t>
    </r>
    <r>
      <rPr>
        <sz val="10"/>
        <color theme="1"/>
        <rFont val="Times New Roman"/>
        <family val="1"/>
        <charset val="204"/>
      </rPr>
      <t>Количество занятий физическими упражнениями в неделю (продолжительность одного занятия не менее 30 минут), разы;</t>
    </r>
  </si>
  <si>
    <r>
      <t xml:space="preserve">16. </t>
    </r>
    <r>
      <rPr>
        <sz val="10"/>
        <color theme="1"/>
        <rFont val="Times New Roman"/>
        <family val="1"/>
        <charset val="204"/>
      </rPr>
      <t>Суммарная продолжительность занятий физическими упражнениями в неделю, часы;</t>
    </r>
  </si>
  <si>
    <r>
      <t xml:space="preserve">17. </t>
    </r>
    <r>
      <rPr>
        <sz val="10"/>
        <color theme="1"/>
        <rFont val="Times New Roman"/>
        <family val="1"/>
        <charset val="204"/>
      </rPr>
      <t>Внешние признаки физической нагрузки во время повседневной двигательной активности:</t>
    </r>
  </si>
  <si>
    <r>
      <t xml:space="preserve">18. </t>
    </r>
    <r>
      <rPr>
        <sz val="10"/>
        <color theme="1"/>
        <rFont val="Times New Roman"/>
        <family val="1"/>
        <charset val="204"/>
      </rPr>
      <t xml:space="preserve">Характеристика повседневной двигательной активности: </t>
    </r>
  </si>
  <si>
    <r>
      <t xml:space="preserve">19. </t>
    </r>
    <r>
      <rPr>
        <sz val="10"/>
        <color theme="1"/>
        <rFont val="Times New Roman"/>
        <family val="1"/>
        <charset val="204"/>
      </rPr>
      <t>Суммарная продолжительность сохранения рабочей позы во время повседневной двигательной активности, часы</t>
    </r>
  </si>
  <si>
    <r>
      <t xml:space="preserve">20. </t>
    </r>
    <r>
      <rPr>
        <sz val="10"/>
        <color theme="1"/>
        <rFont val="Times New Roman"/>
        <family val="1"/>
        <charset val="204"/>
      </rPr>
      <t xml:space="preserve">Чувство физической усталости после учебного или рабочего дня: </t>
    </r>
  </si>
  <si>
    <r>
      <t xml:space="preserve">21. </t>
    </r>
    <r>
      <rPr>
        <sz val="10"/>
        <color theme="1"/>
        <rFont val="Times New Roman"/>
        <family val="1"/>
        <charset val="204"/>
      </rPr>
      <t>Чувство физической усталости в конце дня:</t>
    </r>
  </si>
  <si>
    <r>
      <t>22.</t>
    </r>
    <r>
      <rPr>
        <sz val="10"/>
        <color theme="1"/>
        <rFont val="Times New Roman"/>
        <family val="1"/>
        <charset val="204"/>
      </rPr>
      <t xml:space="preserve"> Наличие хронических заболеваний, штук</t>
    </r>
  </si>
  <si>
    <r>
      <t>Проба Руфье — Диксона. П</t>
    </r>
    <r>
      <rPr>
        <sz val="10"/>
        <color rgb="FF002060"/>
        <rFont val="Times New Roman"/>
        <family val="1"/>
        <charset val="204"/>
      </rPr>
      <t>осле пятиминутного отдыха в положении сидя, определяется пульс за 15 секунд (P</t>
    </r>
    <r>
      <rPr>
        <vertAlign val="subscript"/>
        <sz val="10"/>
        <color rgb="FF002060"/>
        <rFont val="Times New Roman"/>
        <family val="1"/>
        <charset val="204"/>
      </rPr>
      <t>1</t>
    </r>
    <r>
      <rPr>
        <sz val="10"/>
        <color rgb="FF002060"/>
        <rFont val="Times New Roman"/>
        <family val="1"/>
        <charset val="204"/>
      </rPr>
      <t>); затем в течение 45 секунд выполняется 30 приседаний. После окончания нагрузки сидя вновь подсчитывается пульс за первые 15 секунд (Р</t>
    </r>
    <r>
      <rPr>
        <vertAlign val="subscript"/>
        <sz val="10"/>
        <color rgb="FF002060"/>
        <rFont val="Times New Roman"/>
        <family val="1"/>
        <charset val="204"/>
      </rPr>
      <t>2</t>
    </r>
    <r>
      <rPr>
        <sz val="10"/>
        <color rgb="FF002060"/>
        <rFont val="Times New Roman"/>
        <family val="1"/>
        <charset val="204"/>
      </rPr>
      <t>), а потом — за последние 15 секунд (Р</t>
    </r>
    <r>
      <rPr>
        <vertAlign val="subscript"/>
        <sz val="10"/>
        <color rgb="FF002060"/>
        <rFont val="Times New Roman"/>
        <family val="1"/>
        <charset val="204"/>
      </rPr>
      <t>3</t>
    </r>
    <r>
      <rPr>
        <sz val="10"/>
        <color rgb="FF002060"/>
        <rFont val="Times New Roman"/>
        <family val="1"/>
        <charset val="204"/>
      </rPr>
      <t>) первой минуты периода восстановления (через 45 секунд после выполнения физической нагрузки). Индекс Руфье = (4 х (Р</t>
    </r>
    <r>
      <rPr>
        <vertAlign val="subscript"/>
        <sz val="10"/>
        <color rgb="FF002060"/>
        <rFont val="Times New Roman"/>
        <family val="1"/>
        <charset val="204"/>
      </rPr>
      <t>1</t>
    </r>
    <r>
      <rPr>
        <sz val="10"/>
        <color rgb="FF002060"/>
        <rFont val="Times New Roman"/>
        <family val="1"/>
        <charset val="204"/>
      </rPr>
      <t xml:space="preserve"> + Р</t>
    </r>
    <r>
      <rPr>
        <vertAlign val="subscript"/>
        <sz val="10"/>
        <color rgb="FF002060"/>
        <rFont val="Times New Roman"/>
        <family val="1"/>
        <charset val="204"/>
      </rPr>
      <t>2</t>
    </r>
    <r>
      <rPr>
        <sz val="10"/>
        <color rgb="FF002060"/>
        <rFont val="Times New Roman"/>
        <family val="1"/>
        <charset val="204"/>
      </rPr>
      <t xml:space="preserve"> + Р</t>
    </r>
    <r>
      <rPr>
        <vertAlign val="subscript"/>
        <sz val="10"/>
        <color rgb="FF002060"/>
        <rFont val="Times New Roman"/>
        <family val="1"/>
        <charset val="204"/>
      </rPr>
      <t>3</t>
    </r>
    <r>
      <rPr>
        <sz val="10"/>
        <color rgb="FF002060"/>
        <rFont val="Times New Roman"/>
        <family val="1"/>
        <charset val="204"/>
      </rPr>
      <t>) — 200) / 10.</t>
    </r>
  </si>
  <si>
    <t>Индекс Руфье, балл;</t>
  </si>
  <si>
    <t>+/-</t>
  </si>
  <si>
    <t>ПРАТАКОЛ</t>
  </si>
  <si>
    <t xml:space="preserve">выканання нарматываў фізкультурна-аздараўленчай праграмы </t>
  </si>
  <si>
    <t>Дзяржаўнага фізкультурна-аздараўленчага комплекса Рэспублікі Беларусь</t>
  </si>
  <si>
    <t>навучэнцамі 5 - га класа</t>
  </si>
  <si>
    <t>дзяржаўнай установы адукацыі "Сянькоўшчынская сярэдняя школа Слонімскага раёна"</t>
  </si>
  <si>
    <t>напрыканцы 2018/2019 навучальнага года</t>
  </si>
  <si>
    <t>Скачок з месца</t>
  </si>
  <si>
    <t>Нахіл седзячы</t>
  </si>
  <si>
    <t>Згін рук</t>
  </si>
  <si>
    <t>Падцяг</t>
  </si>
  <si>
    <t>Падым тул</t>
  </si>
  <si>
    <t>Чаўн бег</t>
  </si>
  <si>
    <t>Бег 30</t>
  </si>
  <si>
    <t>Бег 1000/1500</t>
  </si>
  <si>
    <t>УФП</t>
  </si>
  <si>
    <t>д</t>
  </si>
  <si>
    <t>Нормативы УФП ГФОК девочек</t>
  </si>
  <si>
    <t>Нормативы УФП ГФОК мальчиков</t>
  </si>
  <si>
    <t>Нормативы УФП девочек</t>
  </si>
  <si>
    <t>Нормативы УФП мальчиков</t>
  </si>
  <si>
    <t>Тесты</t>
  </si>
  <si>
    <t>1-й низкий</t>
  </si>
  <si>
    <t>2-й ниже среднего</t>
  </si>
  <si>
    <t>3-й средний</t>
  </si>
  <si>
    <t>4-й выше среднего</t>
  </si>
  <si>
    <t>5-й высокий</t>
  </si>
  <si>
    <t>Балл</t>
  </si>
  <si>
    <t>Прыжок с места</t>
  </si>
  <si>
    <t>Наклон сидя</t>
  </si>
  <si>
    <t>Сгибание рук</t>
  </si>
  <si>
    <t>Подтягив</t>
  </si>
  <si>
    <t>Подним тул</t>
  </si>
  <si>
    <t>Ср балл</t>
  </si>
  <si>
    <t>Челн бег                                4х9 м</t>
  </si>
  <si>
    <t>результ</t>
  </si>
  <si>
    <t>k*</t>
  </si>
  <si>
    <t>Силовые способности</t>
  </si>
  <si>
    <t>Скоростные способности</t>
  </si>
  <si>
    <t>Общая выносливость</t>
  </si>
  <si>
    <t>средний период восстановления</t>
  </si>
  <si>
    <t>Приседания, секунды</t>
  </si>
  <si>
    <t>Сгибание и разгибание рук, секунды</t>
  </si>
  <si>
    <t>Передача карандаша за спиной, секунды</t>
  </si>
  <si>
    <t>Сумма оценок, на умноженная на оценку возраста</t>
  </si>
  <si>
    <r>
      <t xml:space="preserve">37) Оценка быстроты (6 приседаний).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</si>
  <si>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38) Оценка быстроты (5 сгибаний и разгибаний рук). </t>
    </r>
    <r>
      <rPr>
        <sz val="12"/>
        <color theme="1"/>
        <rFont val="Times New Roman"/>
        <family val="1"/>
        <charset val="204"/>
      </rPr>
      <t>Показатель</t>
    </r>
  </si>
  <si>
    <r>
      <t xml:space="preserve">Быстрота. </t>
    </r>
    <r>
      <rPr>
        <sz val="10"/>
        <color rgb="FF002060"/>
        <rFont val="Times New Roman"/>
        <family val="1"/>
        <charset val="204"/>
      </rPr>
      <t>Физические упражнения выполняются в максимальном темпе. В карту заносится время выполнения завершенных повторений</t>
    </r>
    <r>
      <rPr>
        <b/>
        <sz val="10"/>
        <color rgb="FF002060"/>
        <rFont val="Times New Roman"/>
        <family val="1"/>
        <charset val="204"/>
      </rPr>
      <t>.</t>
    </r>
  </si>
  <si>
    <r>
      <t xml:space="preserve">50. </t>
    </r>
    <r>
      <rPr>
        <sz val="10"/>
        <color theme="1"/>
        <rFont val="Times New Roman"/>
        <family val="1"/>
        <charset val="204"/>
      </rPr>
      <t>Приседания, 6 раз;</t>
    </r>
  </si>
  <si>
    <r>
      <t>51.</t>
    </r>
    <r>
      <rPr>
        <sz val="10"/>
        <color theme="1"/>
        <rFont val="Times New Roman"/>
        <family val="1"/>
        <charset val="204"/>
      </rPr>
      <t xml:space="preserve"> – Сгибание и разгибание рук в упоре лежа от табурета, 5 раз;</t>
    </r>
  </si>
  <si>
    <r>
      <t>54.</t>
    </r>
    <r>
      <rPr>
        <sz val="10"/>
        <color theme="1"/>
        <rFont val="Times New Roman"/>
        <family val="1"/>
        <charset val="204"/>
      </rPr>
      <t xml:space="preserve"> – Сгибание и разгибание рук в упоре лежа из положения рука касается руки большим и указательным пальцами (мальчики, юноши, мужчины), разы;</t>
    </r>
  </si>
  <si>
    <r>
      <t xml:space="preserve">60а. </t>
    </r>
    <r>
      <rPr>
        <sz val="10"/>
        <color theme="1"/>
        <rFont val="Times New Roman"/>
        <family val="1"/>
        <charset val="204"/>
      </rPr>
      <t>Быстрая ходьба 1200 м за ??? сек.</t>
    </r>
  </si>
  <si>
    <t>Фамилия, имя</t>
  </si>
  <si>
    <t>Указания к заполнению таблицы на листе "Упр"</t>
  </si>
  <si>
    <t xml:space="preserve">занятия (упр1, упр2, упр3) с учетом чередования различных групп мышц на разных занятиях. На одном </t>
  </si>
  <si>
    <t xml:space="preserve">занятии желательно включать два упражнения на мыщцы-антагонисты одной групппы мышц для </t>
  </si>
  <si>
    <t xml:space="preserve">симметричного их развития. Например, если первое упражнение на сгибатели (подтягивание), то второе </t>
  </si>
  <si>
    <t>упражнение на разгибатели (отталкивание от стены или разгибание рук в положении упор лежа).</t>
  </si>
  <si>
    <t xml:space="preserve">может регулироваться как исходным положением для выполнения (например, подтягивание в висе лежа - </t>
  </si>
  <si>
    <t xml:space="preserve">1-й уровень сложности, в висе стоя - 2-й уровень, в висе - 3-й уровень), так и включением различных </t>
  </si>
  <si>
    <t>групп мышц или иным образом.</t>
  </si>
  <si>
    <t xml:space="preserve">тренировочного дня. </t>
  </si>
  <si>
    <t xml:space="preserve">повторений упражнения в одном подходе. А для упражнений гибкости, ловкости и быстроты как </t>
  </si>
  <si>
    <t>количество подходов, так и время выполнения упражнения в секундах.</t>
  </si>
  <si>
    <t xml:space="preserve">     Одно упражнение указывается три раза с различными уровнями сложности. Уровень сложности</t>
  </si>
  <si>
    <r>
      <t xml:space="preserve">     В графе </t>
    </r>
    <r>
      <rPr>
        <b/>
        <sz val="11"/>
        <color theme="1"/>
        <rFont val="Calibri"/>
        <family val="2"/>
        <charset val="204"/>
        <scheme val="minor"/>
      </rPr>
      <t>"p*"</t>
    </r>
    <r>
      <rPr>
        <sz val="11"/>
        <color theme="1"/>
        <rFont val="Calibri"/>
        <family val="2"/>
        <charset val="204"/>
        <scheme val="minor"/>
      </rPr>
      <t xml:space="preserve"> указывается количество подходов выполнения упражнения, а в графе </t>
    </r>
    <r>
      <rPr>
        <b/>
        <sz val="11"/>
        <color theme="1"/>
        <rFont val="Calibri"/>
        <family val="2"/>
        <charset val="204"/>
        <scheme val="minor"/>
      </rPr>
      <t>"n*"</t>
    </r>
    <r>
      <rPr>
        <sz val="11"/>
        <color theme="1"/>
        <rFont val="Calibri"/>
        <family val="2"/>
        <charset val="204"/>
        <scheme val="minor"/>
      </rPr>
      <t xml:space="preserve"> - количество </t>
    </r>
  </si>
  <si>
    <r>
      <t xml:space="preserve">     В графе </t>
    </r>
    <r>
      <rPr>
        <b/>
        <sz val="11"/>
        <color theme="1"/>
        <rFont val="Calibri"/>
        <family val="2"/>
        <charset val="204"/>
        <scheme val="minor"/>
      </rPr>
      <t>"ФК или ДН"</t>
    </r>
    <r>
      <rPr>
        <sz val="11"/>
        <color theme="1"/>
        <rFont val="Calibri"/>
        <family val="2"/>
        <charset val="204"/>
        <scheme val="minor"/>
      </rPr>
      <t xml:space="preserve"> указывается заданное руководителем развиваемое физическое качество или</t>
    </r>
  </si>
  <si>
    <r>
      <t xml:space="preserve">двигательный навык. В графе </t>
    </r>
    <r>
      <rPr>
        <b/>
        <sz val="11"/>
        <color theme="1"/>
        <rFont val="Calibri"/>
        <family val="2"/>
        <charset val="204"/>
        <scheme val="minor"/>
      </rPr>
      <t>"Физическое упражнение …"</t>
    </r>
    <r>
      <rPr>
        <sz val="11"/>
        <color theme="1"/>
        <rFont val="Calibri"/>
        <family val="2"/>
        <charset val="204"/>
        <scheme val="minor"/>
      </rPr>
      <t xml:space="preserve"> записывается три упражнения для одного </t>
    </r>
  </si>
  <si>
    <r>
      <t xml:space="preserve">     Для примера заполнения в таблице указаны упражнения для физического качества </t>
    </r>
    <r>
      <rPr>
        <b/>
        <sz val="11"/>
        <color theme="1"/>
        <rFont val="Calibri"/>
        <family val="2"/>
        <charset val="204"/>
        <scheme val="minor"/>
      </rPr>
      <t>"сила"</t>
    </r>
    <r>
      <rPr>
        <sz val="11"/>
        <color theme="1"/>
        <rFont val="Calibri"/>
        <family val="2"/>
        <charset val="204"/>
        <scheme val="minor"/>
      </rPr>
      <t xml:space="preserve"> для одного</t>
    </r>
  </si>
  <si>
    <t>Текущий индекс Руфье</t>
  </si>
  <si>
    <t xml:space="preserve">*Примечание: p – количество подходов; n – количество повторений в подходе (разы, мах - максимальное); t  – время восстановления между </t>
  </si>
  <si>
    <t xml:space="preserve">упражнениями, если предусмотрено его изменение в зависимости от вида упражнения; ФК и ДН – физические качества и двигательные навыки; </t>
  </si>
  <si>
    <r>
      <rPr>
        <b/>
        <sz val="11"/>
        <color theme="1"/>
        <rFont val="Calibri"/>
        <family val="2"/>
        <charset val="204"/>
        <scheme val="minor"/>
      </rPr>
      <t xml:space="preserve">k </t>
    </r>
    <r>
      <rPr>
        <sz val="11"/>
        <color theme="1"/>
        <rFont val="Calibri"/>
        <family val="2"/>
        <charset val="204"/>
        <scheme val="minor"/>
      </rPr>
      <t xml:space="preserve">                               (t восст)</t>
    </r>
  </si>
  <si>
    <t>Индекс Руфье (IR)</t>
  </si>
  <si>
    <t>Иванов Иван Иванович</t>
  </si>
  <si>
    <t>k</t>
  </si>
  <si>
    <t xml:space="preserve">7 мин </t>
  </si>
  <si>
    <t>2 мин</t>
  </si>
  <si>
    <t>3 мин</t>
  </si>
  <si>
    <t>Проба Руфье, корректировка ИДР</t>
  </si>
  <si>
    <t>Низко динамичный комплекс восстановительной гимнастики</t>
  </si>
  <si>
    <t>Умеренный бег (разновидности бега)</t>
  </si>
  <si>
    <t>Текущий индекс Руфье (сегодня!)</t>
  </si>
  <si>
    <t>измеряется ежедневно перед занятиями физическими упражнениями</t>
  </si>
  <si>
    <r>
      <t>Р</t>
    </r>
    <r>
      <rPr>
        <vertAlign val="subscript"/>
        <sz val="12"/>
        <color theme="1"/>
        <rFont val="Times New Roman"/>
        <family val="1"/>
        <charset val="204"/>
      </rPr>
      <t>3 -</t>
    </r>
    <r>
      <rPr>
        <sz val="12"/>
        <color theme="1"/>
        <rFont val="Times New Roman"/>
        <family val="1"/>
        <charset val="204"/>
      </rPr>
      <t xml:space="preserve"> пульс за 15 с. через 45 секунд после физич. нагрузки, удары;</t>
    </r>
  </si>
  <si>
    <r>
      <t>Р</t>
    </r>
    <r>
      <rPr>
        <vertAlign val="subscript"/>
        <sz val="12"/>
        <color theme="1"/>
        <rFont val="Times New Roman"/>
        <family val="1"/>
        <charset val="204"/>
      </rPr>
      <t>2 -</t>
    </r>
    <r>
      <rPr>
        <sz val="12"/>
        <color theme="1"/>
        <rFont val="Times New Roman"/>
        <family val="1"/>
        <charset val="204"/>
      </rPr>
      <t xml:space="preserve"> пульс за 15 с. после физической нагрузки, удары;</t>
    </r>
  </si>
  <si>
    <r>
      <t>Р</t>
    </r>
    <r>
      <rPr>
        <vertAlign val="subscript"/>
        <sz val="12"/>
        <color theme="1"/>
        <rFont val="Times New Roman"/>
        <family val="1"/>
        <charset val="204"/>
      </rPr>
      <t>1 -</t>
    </r>
    <r>
      <rPr>
        <sz val="12"/>
        <color theme="1"/>
        <rFont val="Times New Roman"/>
        <family val="1"/>
        <charset val="204"/>
      </rPr>
      <t xml:space="preserve"> пульс в состоянии покоя за 15 с., удары;</t>
    </r>
  </si>
  <si>
    <t>(разница текущего и исходного ИР)</t>
  </si>
  <si>
    <t>Виды испытаний</t>
  </si>
  <si>
    <t>1-й уровень</t>
  </si>
  <si>
    <t>2-й уровень</t>
  </si>
  <si>
    <t>3-й уровень</t>
  </si>
  <si>
    <t>4-й уровень</t>
  </si>
  <si>
    <t>5-й уровень</t>
  </si>
  <si>
    <t>Прыжок в длину с места (сантиметры)</t>
  </si>
  <si>
    <t>Челночный бег 4x9 метров (секунд)</t>
  </si>
  <si>
    <t>Сгибание-разгибание рук в упоре лежа (раз)</t>
  </si>
  <si>
    <t>Поднимание туловища из положения лежа на спине за 1 минуту (раз)</t>
  </si>
  <si>
    <t>Наклон вперед из положения сидя (сантиметры)</t>
  </si>
  <si>
    <t>Бег 30 метров (секунд)</t>
  </si>
  <si>
    <t>Бег 1500 метров (минут, секунд)</t>
  </si>
  <si>
    <t>Плавание 50 метров</t>
  </si>
  <si>
    <t>Без учета времени</t>
  </si>
  <si>
    <r>
      <t>7</t>
    </r>
    <r>
      <rPr>
        <sz val="8"/>
        <color theme="1"/>
        <rFont val="Times New Roman"/>
        <family val="1"/>
        <charset val="204"/>
      </rPr>
      <t xml:space="preserve">, </t>
    </r>
    <r>
      <rPr>
        <sz val="8"/>
        <color rgb="FF000000"/>
        <rFont val="Times New Roman"/>
        <family val="1"/>
        <charset val="204"/>
      </rPr>
      <t>53</t>
    </r>
  </si>
  <si>
    <r>
      <t>7</t>
    </r>
    <r>
      <rPr>
        <sz val="8"/>
        <color theme="1"/>
        <rFont val="Times New Roman"/>
        <family val="1"/>
        <charset val="204"/>
      </rPr>
      <t xml:space="preserve">, </t>
    </r>
    <r>
      <rPr>
        <sz val="8"/>
        <color rgb="FF000000"/>
        <rFont val="Times New Roman"/>
        <family val="1"/>
        <charset val="204"/>
      </rPr>
      <t>16</t>
    </r>
  </si>
  <si>
    <r>
      <t>1</t>
    </r>
    <r>
      <rPr>
        <sz val="8"/>
        <color theme="1"/>
        <rFont val="Times New Roman"/>
        <family val="1"/>
        <charset val="204"/>
      </rPr>
      <t xml:space="preserve">, </t>
    </r>
    <r>
      <rPr>
        <sz val="8"/>
        <color rgb="FF000000"/>
        <rFont val="Times New Roman"/>
        <family val="1"/>
        <charset val="204"/>
      </rPr>
      <t>10,0</t>
    </r>
  </si>
  <si>
    <r>
      <t>1</t>
    </r>
    <r>
      <rPr>
        <sz val="8"/>
        <color theme="1"/>
        <rFont val="Times New Roman"/>
        <family val="1"/>
        <charset val="204"/>
      </rPr>
      <t xml:space="preserve">, </t>
    </r>
    <r>
      <rPr>
        <sz val="8"/>
        <color rgb="FF000000"/>
        <rFont val="Times New Roman"/>
        <family val="1"/>
        <charset val="204"/>
      </rPr>
      <t>05,0</t>
    </r>
  </si>
  <si>
    <r>
      <t>1</t>
    </r>
    <r>
      <rPr>
        <sz val="8"/>
        <color theme="1"/>
        <rFont val="Times New Roman"/>
        <family val="1"/>
        <charset val="204"/>
      </rPr>
      <t>,</t>
    </r>
    <r>
      <rPr>
        <sz val="8"/>
        <color rgb="FF000000"/>
        <rFont val="Times New Roman"/>
        <family val="1"/>
        <charset val="204"/>
      </rPr>
      <t>00,0</t>
    </r>
  </si>
  <si>
    <t>Подтягивание на высокой перекладине (раз)</t>
  </si>
  <si>
    <t>—</t>
  </si>
  <si>
    <t>Бег 3000 метров (минут, секунд)</t>
  </si>
  <si>
    <t>1,00,0</t>
  </si>
  <si>
    <t>Нормативы по оценке физической подготовленности для юношей 17-18 лет</t>
  </si>
  <si>
    <t>Нормативы по оценке физической подготовленности для девушек 17-18 лет</t>
  </si>
  <si>
    <t>Нормативы по оценке физической подготовленности для девушек 19-22 лет</t>
  </si>
  <si>
    <t>1,05,0</t>
  </si>
  <si>
    <t>Бег 30 м (секунд)</t>
  </si>
  <si>
    <t>Нормативы по оценке физической подготовленности для юношей 19-22 лет</t>
  </si>
  <si>
    <t>1 -й уровень</t>
  </si>
  <si>
    <t>ФК или ДН</t>
  </si>
  <si>
    <t>Ловкость (футбол)</t>
  </si>
  <si>
    <t>45 с</t>
  </si>
  <si>
    <t>50 с</t>
  </si>
  <si>
    <t>Ведение мяча со сменой ног в беге по «восьмерке» (диаметр круга 2 м)</t>
  </si>
  <si>
    <t>Ведение мяча со сменой ног в беге по «восьмерке» (диаметр круга 1,5 м)</t>
  </si>
  <si>
    <t>Ведение мяча со сменой ног в беге по «восьмерке» (диаметр круга 1 м)</t>
  </si>
  <si>
    <t>Ведение средней частью подъема сильнейшей ногой в шаге в пределах квадрата (сторона 5 м)</t>
  </si>
  <si>
    <t>Ведение средней частью подъема сильнейшей ногой в шаге в пределах квадрата (сторона 4 м)</t>
  </si>
  <si>
    <t xml:space="preserve">Ведение средней частью подъема сильнейшей ногой в шаге в пределах квадрата (сторона 3 м) </t>
  </si>
  <si>
    <t>Ведение левой и правой ногой в легком беге в различных направлениях в пределах квадрата (сторна 5 м)</t>
  </si>
  <si>
    <t>Ведение левой и правой ногой в легком беге в различных направлениях в пределах квадрата (сторона 4 м)</t>
  </si>
  <si>
    <t>Ведение левой и правой ногой в легком беге в различных направлениях в пределах квадрата (сторона 3 м)</t>
  </si>
  <si>
    <t>Жонглирование мяча сильнейшей ногой на высоту 1 м с отскоком о пол (через раз)</t>
  </si>
  <si>
    <t>Жонглирование мяча сильнейшей ногой на высоту 1,5 м с отскоком о пол (через раз)</t>
  </si>
  <si>
    <t>Жонглирование мяча сильнейшей ногой на высоту 2 м с отскоком о пол (через раз)</t>
  </si>
  <si>
    <t>Жонглирование стопой сильнейшей ногой на высоту 0,5 м</t>
  </si>
  <si>
    <t>Жонглирование стопой сильнейшей ногой на высоту 1 м</t>
  </si>
  <si>
    <t>Жонглирование стопой сильнейшей ногой на высоту 1,5 м</t>
  </si>
  <si>
    <t>Жонглирование мяча левой и правой ногой поочередно на высоту 0,5 м</t>
  </si>
  <si>
    <t>Жонглирование мяча левой и правой ногой поочередно на высоту 1 м</t>
  </si>
  <si>
    <t>Жонглирование мяча левой и правой ногой поочередно на высоту 1,5 м</t>
  </si>
  <si>
    <t>Жонглирование бедром сильнейшей ноги на высоту 0,5 м с последующей ловлей мяча руками</t>
  </si>
  <si>
    <t>Жонглирование бедром сильнейшей ноги на высоту 1 м с последующей ловлей мяча руками</t>
  </si>
  <si>
    <t>Жонглирование бедром сильнейшей ноги на высоту 1,5 м с последующей ловлей мяча руками</t>
  </si>
  <si>
    <t>Жонглирование бедром левой и правой ноги с последующей ловлей мяча руками</t>
  </si>
  <si>
    <t>Жонглирование бедром левой и правой ноги на высоту 0,5 м</t>
  </si>
  <si>
    <t>Жонглирование бедром левой и правой ноги на высоту 1 м</t>
  </si>
  <si>
    <t>Жонглирование бедром левой и правой ноги на высоту 1,5 м</t>
  </si>
  <si>
    <t>Жонглирование головой на высоту 0,5 м с последующей ловлей мяча руками</t>
  </si>
  <si>
    <t>Жонглирование головой на высоту 1 м с последующей ловлей мяча руками</t>
  </si>
  <si>
    <t>Жонглирование головой на высоту 1,5 м  с последующей ловлей мяча руками</t>
  </si>
  <si>
    <t>Жонглирование головой два раза на высоту 0,5 м с последующей ловлей мяча руками</t>
  </si>
  <si>
    <t>Жонглирование головой два раза на высоту 1 м с последующей ловлей мяча руками</t>
  </si>
  <si>
    <t>Жонглирование головой два раза на высоту 1,5 м с последующей ловлей мяча руками</t>
  </si>
  <si>
    <t>Жонглирование головой три раза на высоту 1,5 м с последующей ловлей мяча руками</t>
  </si>
  <si>
    <t>Жонглирование головой три раза на высоту 1 м с последующей ловлей мяча руками</t>
  </si>
  <si>
    <t>Прием мяча средней частью подъема сильнейшей ногой после отскока мяча от стены (растояние 2 м)</t>
  </si>
  <si>
    <t>Прием мяча средней частью подъема сильнейшей ногой после отскока мяча от стены (растояние 3 м)</t>
  </si>
  <si>
    <t>Прием мяча средней частью подъема сильнейшей ногой после отскока мяча от стены (растояние 4 м)</t>
  </si>
  <si>
    <t>Прием мяча правой и левой ногой после отскока от пола средней частью подъема (высота 0,5 м)</t>
  </si>
  <si>
    <t>Прием мяча правой и левой ногой после отскока от пола средней частью подъема (высота1 м)</t>
  </si>
  <si>
    <t>Прием мяча правой и левой ногой после отскока от пола средней частью подъема (высота1,5 м)</t>
  </si>
  <si>
    <t>Прием мяча после отскока сильнейшей ногой с последующей передачей мяча в стену (растояние 5 м)</t>
  </si>
  <si>
    <t>Прием мяча после отскока сильнейшей ногой с последующей передачей мяча в стену (растояние 4 м)</t>
  </si>
  <si>
    <t>Прием мяча после отскока сильнейшей ногой с последующей передачей мяча в стену (растояние 3 м)</t>
  </si>
  <si>
    <t>Наброс мяча в стену, после отскока прием мяча бедром и передача внутренней частью стопы сильнейшей ногой (пастояние 4 м)</t>
  </si>
  <si>
    <t>Наброс мяча в стену, после отскока прием мяча бедром и передача внутренней частью стопы сильнейшей ногой (пастояние 3 м)</t>
  </si>
  <si>
    <t>Наброс мяча в стену, после отскока прием мяча бедром и передача внутренней частью стопы сильнейшей ногой (пастояние 2 м)</t>
  </si>
  <si>
    <t>После отскока, прием мяча бедрами правой и левой ноги и передача внутренней частью стопы (растояние 4 м)</t>
  </si>
  <si>
    <t>После отскока, прием мяча бедрами правой и левой ноги и передача внутренней частью стопы (растояние 3 м)</t>
  </si>
  <si>
    <t>После отскока, прием мяча грудью и передача внутренней частью стопы правой и левой ногой (растояние 4 м)</t>
  </si>
  <si>
    <t>После отскока, прием мяча грудью и передача внутренней частью стопы правой и левой ногой (растояние 3 м)</t>
  </si>
  <si>
    <t>После отскока, прием мяча грудью и передача внутренней частью стопы правой и левой ногой (растояние 2 м)</t>
  </si>
  <si>
    <t>Удар головой после набрасывания мяча над собой (средней частью лба) в опорном положении (высота 0,5 м)</t>
  </si>
  <si>
    <t>Удар головой после набрасывания мяча над собой (средней частью лба) в опорном положении (высота 1 м)</t>
  </si>
  <si>
    <t>Удар головой после набрасывания мяча над собой (средней частью лба) в опорном положении (высота 1,5 м)</t>
  </si>
  <si>
    <t>Удар головой в прыжке после набрасывания мяча над собой (средней частью лба) в опорном положении (высота 1 м)</t>
  </si>
  <si>
    <t>Удар головой в прыжке после набрасывания мяча над собой (средней частью лба) в опорном положении (высота 1,5 м)</t>
  </si>
  <si>
    <t>Удар головой в прыжке после набрасывания мяча над собой (средней частью лба) в опорном положении (высота 2 м)</t>
  </si>
  <si>
    <t>Удар головой, как в опорном, так и без опорном (в прыжке) в положении после отскока от стены (растояние 1 м)</t>
  </si>
  <si>
    <t>Удар головой, как в опорном, так и без опорном (в прыжке) в положении после отскока от стены (растояние 2 м)</t>
  </si>
  <si>
    <t>Удар головой, как в опорном, так и без опорном (в прыжке) в положении после отскока от стены (растояние 3 м)</t>
  </si>
  <si>
    <t>Передача мяча внутренней частью стопы сильнейшей ногой с последующей остановкой подошвой с 3 метров</t>
  </si>
  <si>
    <t>Передача мяча внутренней частью стопы сильнейшей ногой с последующей остановкой подошвой с 4 метров</t>
  </si>
  <si>
    <t>Передача мяча внутренней частью стопы сильнейшей ногой с последующей остановкой подошвой с 5 метров</t>
  </si>
  <si>
    <t>Передача мяча внутренней частью стопы в стену, в одно касание, сильнейшей ногой с 2 м</t>
  </si>
  <si>
    <t>Передача мяча внутренней частью стопы в стену, в одно касание, сильнейшей ногой с 3 м</t>
  </si>
  <si>
    <t>Передача мяча внутренней частью стопы в стену, в одно касание, сильнейшей ногой с 4 м</t>
  </si>
  <si>
    <t>Вбрасывание мяча из аута в стену, после отскока остановка подошвой сильнейшей ноги (растояние 3 м)</t>
  </si>
  <si>
    <t>Вбрасывание мяча из аута в стену, после отскока остановка подошвой сильнейшей ноги (растояние 4 м)</t>
  </si>
  <si>
    <t>Вбрасывание мяча из аута в стену, после отскока остановка подошвой сильнейшей ноги (растояние 5 м)</t>
  </si>
  <si>
    <t>Вбрасывание мяча из аута в стену, после отскока остановка сильнейшей ногой (растояние 3 м)</t>
  </si>
  <si>
    <t>Вбрасывание мяча из аута в стену, после отскока остановка сильнейшей ногой (растояние 4 м)</t>
  </si>
  <si>
    <t>Вбрасывание мяча из аута в стену, после отскока остановка сильнейшей ногой (растояние 5 м)</t>
  </si>
  <si>
    <t>Вбрасывание мяча из аута в стену, после отскока остановка грудью (растояние 2 м)</t>
  </si>
  <si>
    <t>Вбрасывание мяча из аута в стену, после отскока остановка грудью (растояние 3 м)</t>
  </si>
  <si>
    <t>Вбрасывание мяча из аута в стену, после отскока остановка грудью (растояние 4 м)</t>
  </si>
  <si>
    <t>Вбрасывание мяча из аута в стену, после отскока остановка головой (растояние 2 м)</t>
  </si>
  <si>
    <t>Вбрасывание мяча из аута в стену, после отскока остановка головой (растояние 3 м)</t>
  </si>
  <si>
    <t>Вбрасывание мяча из аута в стену, после отскока остановка головой (растояние 4 м)</t>
  </si>
  <si>
    <t>Сила мышц плечевого пояса</t>
  </si>
  <si>
    <t>Подтягивания в висе хватом снизу руки на ширине плеч (при необходимости с помощью партнера)</t>
  </si>
  <si>
    <t>≤ 11</t>
  </si>
  <si>
    <t>Подтягивания в висе хватом сверху руки на ширине плеч (при необходимости с помощью партнера)</t>
  </si>
  <si>
    <t>≤ 8</t>
  </si>
  <si>
    <t>Подтягивания в висе лежа узким хватом сверху (при необходимости с помощью партнера)</t>
  </si>
  <si>
    <t>≤ 6</t>
  </si>
  <si>
    <t>Сгибание и разгибание рук в упоре лежа (руки шире плеч)</t>
  </si>
  <si>
    <t>Сгибание и разгибание рук в упоре лежа (руки на ширине плеч)</t>
  </si>
  <si>
    <t xml:space="preserve">Сгибание и разгибание рук в упоре лежа (кисти рук соприкасаются указательными и большими пальцами) </t>
  </si>
  <si>
    <t>Выход силой в упор на перекладину (руки поочередно) из виса стоя (при необходимости с помощью партнера)</t>
  </si>
  <si>
    <t>Выход силой в упор на перекладину (руки поочередно) из виса лежа</t>
  </si>
  <si>
    <t>Выход силой в упор на перекладину (руки поочередно) из виса</t>
  </si>
  <si>
    <t>Сила мышц тазобедренного пояса</t>
  </si>
  <si>
    <t>Приседания на каждой ноге поочередно в стойке (с опорой рукой о стену)</t>
  </si>
  <si>
    <t>Приседания на каждой ноге поочередно в стойке (с опорой рукой о стену с утежелителями на поясе )</t>
  </si>
  <si>
    <t>Сгибание каждой ноги поочередно с зади в стойке с опрой руками о стену (с применением утяжелителей, либо экспандера)</t>
  </si>
  <si>
    <t>Сгибание каждой ноги поочередно с переди и с зади в стойке с опорой руками о стену (с применением утяжелителей, либо экспандера)</t>
  </si>
  <si>
    <t>Сила мышц туловища</t>
  </si>
  <si>
    <t>Подъем в сед из положения лежа на спине руки вдоль туловища ноги согнуты</t>
  </si>
  <si>
    <t>Подъем в сед из положения лежа на спине руки на плечи ноги согнуты</t>
  </si>
  <si>
    <t>Подъем в сед из положения лежа на спине руки "в замок" за голову ноги согнуты</t>
  </si>
  <si>
    <t>Прогиб назад из положения лежа на животе руки вдоль туловища с опорой руками о пол</t>
  </si>
  <si>
    <t>Прогиб назад из положения лежа на животе руки вверх</t>
  </si>
  <si>
    <t>Прогиб назад из положения лежа на животе руки "в замок" за голову</t>
  </si>
  <si>
    <t>Переход в упор лежа сзади с согнутыми ногами из упора сидя (тибетский мост)</t>
  </si>
  <si>
    <t>Переход в упор лежа сзади с согнутыми ногами из упора сидя (тибетский мост) с утежелителями на поясе</t>
  </si>
  <si>
    <t>Силовая выносливость мышц плечевого пояса</t>
  </si>
  <si>
    <t>Подтягивания в висе стоя широким хватом снизу ноги шире плеч</t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</si>
  <si>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50</t>
    </r>
  </si>
  <si>
    <t>Подтягивания в висе лежа нормальным хватом снизу ноги на ширине плеч</t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</si>
  <si>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25</t>
    </r>
  </si>
  <si>
    <t>Подтягивания в висе лежа узким хватом снизу ноги вместе</t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</si>
  <si>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12</t>
    </r>
  </si>
  <si>
    <t>Сгибание и разгибание рук в упоре лежа от стола (высота 0,75 - 1 м) ноги шире плеч</t>
  </si>
  <si>
    <t>Сгибание и разгибание рук в упоре лежа от стула (0,45 - 0,55 м) ноги на ширине плеч</t>
  </si>
  <si>
    <t>Сгибание и разгибание рук в упоре лежа ноги вместе</t>
  </si>
  <si>
    <t>Подъем переворотом в упор на перекладину из виса стоя махом одной толчком другой ноги</t>
  </si>
  <si>
    <t>Подъем переворотом в упор на перекладину из виса стоя толчком обеих ног</t>
  </si>
  <si>
    <t>Подъем переворотом в упор на перекладину из виса прогнувшись</t>
  </si>
  <si>
    <t>Силовая выносливость мышц тазобедренного пояса</t>
  </si>
  <si>
    <t>Приведение каждой ноги поочередно из стойки ноги вместе руки согнуты возле груди (с применением утежелителей выше лодыжек)</t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</si>
  <si>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50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</si>
  <si>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25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</si>
  <si>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12</t>
    </r>
    <r>
      <rPr>
        <sz val="11"/>
        <color theme="1"/>
        <rFont val="Calibri"/>
        <family val="2"/>
        <charset val="204"/>
        <scheme val="minor"/>
      </rPr>
      <t/>
    </r>
  </si>
  <si>
    <t>Отведение каждой ноги поочередно из стойки ноги вместе руки согнуты возле груди (с применением утежелителей выше лодыжек)</t>
  </si>
  <si>
    <t>Приседания на обеих ногах с касанием руками пола из стойки ноги на ширине плеч руки вместе</t>
  </si>
  <si>
    <t>Приседания на обеих ногах с касанием руками пола из стойки ноги на ширине плеч руки вместе (с применением утежелителей на поясе)</t>
  </si>
  <si>
    <t>Силовая выносливость мышц туловища</t>
  </si>
  <si>
    <t xml:space="preserve">Отклонение туловища назад из седа на стуле руки к плечам локти на спинку стула до полного выпрямления </t>
  </si>
  <si>
    <t xml:space="preserve">Отклонение туловища назад из седа на скамейке (кровати) руки "в замок" за голову до полного выпрямления </t>
  </si>
  <si>
    <t>Отклонение туловища назад из седа на скамейке (кровати) руки "в замок" за голову прогиб назад</t>
  </si>
  <si>
    <t>Прогиб назад из положения лежа на животе руки согнуты в упор прогнувшись на бедрах</t>
  </si>
  <si>
    <t>Отведение ног назад из положения лежа на животе с опорой руками о пол</t>
  </si>
  <si>
    <t xml:space="preserve">Отведение ног назад из положения лежа на животе с захватом руками ног выше лодыжек </t>
  </si>
  <si>
    <t>Прогиб назад и наклон вперед с обхватом руками голеней из стойки ноги врозь руки на пояс</t>
  </si>
  <si>
    <t>Прогиб назад и наклон вперед с руками вверх на пол из стойки на коленях</t>
  </si>
  <si>
    <t>Прогиб назад до касания лопатками пола (руки вдоль туловища) и наклон вперед с переходом в упор стоя (углом)</t>
  </si>
  <si>
    <t>Быстрота мышц плечевого пояса</t>
  </si>
  <si>
    <t>Подтягивания в висе стоя широким хватом сверху ноги шире плеч</t>
  </si>
  <si>
    <t>≤ 3</t>
  </si>
  <si>
    <t>Подтягивания в висе стоя хватом сверху (руки и ноги на ширине плеч)</t>
  </si>
  <si>
    <t>≤ 2</t>
  </si>
  <si>
    <t>Сгибание и разгибание рук в упоре лежа от табурета (высота 0,45 - 0,55 м)</t>
  </si>
  <si>
    <t xml:space="preserve">Сгибание и разгибание рук в упоре лежа (руки на ширине плеч) </t>
  </si>
  <si>
    <t>Сгибание и разгибание рук в висе стоя возле гимнастической лестницы в стойке ноги и руки шире плеч (руки на перекладинне на уровне плеч)</t>
  </si>
  <si>
    <t>Сгибание и разгибание рук в висе стоя возле гимнастической лестницы  в стойке ноги и руки на ширине плеч (руки на перекладинне на уровне плеч)</t>
  </si>
  <si>
    <t>Сгибание и разгибание рук в висе стоя возле гимнастической лестницы в стойке ноги и руки вместе (руки на перекладинне на уровне плеч)</t>
  </si>
  <si>
    <t>Быстрота мышц тазобедренного пояса</t>
  </si>
  <si>
    <t>Сгибание левой ноги спереди к груди в стойке с опорой руками о гимнастическую лестницу (стену)</t>
  </si>
  <si>
    <t>Сгибание левой ноги спереди к груди в стойке с опорой руками о гимнастическую лестницу (стену) (с применением утежелителей выше лодыжек)</t>
  </si>
  <si>
    <t>Сгибание правой ноги спереди к груди в стойке с опорой руками о гимнастическую лестницу (стену)</t>
  </si>
  <si>
    <t>Сгибание правой ноги спереди к груди в стойке с опорой руками о гимнастическую лестницу (стену) (с применением утежелителей выше лодыжек)</t>
  </si>
  <si>
    <t>Бег со сгибанием ног спереди, поднимая ноги к груди, в стойке с опорой руками о гимнастическую лестницу (стену)</t>
  </si>
  <si>
    <t>Бег со сгибанием ног спереди, поднимая ноги к груди, в стойке с опорой руками о гимнастическую лестницу (стену) (с применением утежелителей выше лодыжек)</t>
  </si>
  <si>
    <t>Быстрота мышц туловища</t>
  </si>
  <si>
    <t>Скоростная выносливость мышц плечевого пояса</t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</si>
  <si>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18</t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</si>
  <si>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15</t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</si>
  <si>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18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</si>
  <si>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15</t>
    </r>
    <r>
      <rPr>
        <sz val="11"/>
        <color theme="1"/>
        <rFont val="Calibri"/>
        <family val="2"/>
        <charset val="204"/>
        <scheme val="minor"/>
      </rPr>
      <t/>
    </r>
  </si>
  <si>
    <t>Скоростная выносливость мышц тазобедренного пояса</t>
  </si>
  <si>
    <t>Скоростная выносливость мышц туловища</t>
  </si>
  <si>
    <t>Гибкость плечевого пояса</t>
  </si>
  <si>
    <t>Вытягивание левой руки перед собой и заведение ее в противоположную сторону с помощью другой руки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</si>
  <si>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25 с</t>
    </r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</si>
  <si>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35 с</t>
    </r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</si>
  <si>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45 с</t>
    </r>
  </si>
  <si>
    <t>Вытягивание правой руки перед собой и заведение ее в противоположную сторону с помощью другой руки</t>
  </si>
  <si>
    <t>Сведение и разведение локтей в положении руки на затылок подбородок на грудь (выполнение в низкодинамичном режиме с макимальной амплитудой до атказа)</t>
  </si>
  <si>
    <t>Гибкость туловища</t>
  </si>
  <si>
    <t>Из седа руки вдоль туловища левую ногу согнуть и перенести через колено правой. Упереться локтем прямой правой руки в тыльную сторону колена левой ноги и развернуть туловище влево (скручивание влево)</t>
  </si>
  <si>
    <t>Из седа руки вдоль туловища правую ногу согнуть и перенести через колено левой. Упереться локтем прямой левой руки в тыльную сторону колена правой ноги и развернуть туловище вправо (скручивание вправо)</t>
  </si>
  <si>
    <t>Поворот вокруг своей оси влево-назад (вправо-назад) из седа ноги врозь с помощью (скручивание)</t>
  </si>
  <si>
    <t>Гибкость тазобедренного пояса</t>
  </si>
  <si>
    <t>Переход из седа ноги врозь (ноги максимально раздвинуты в стороны) в упор ноги врозь (ноги максимально раздвинуты в стороны) и обратно</t>
  </si>
  <si>
    <t xml:space="preserve">Переход из седа на пятках в полушпагат левой, а затем праой ногой с опорой руками о пол </t>
  </si>
  <si>
    <t>Разведение и сведение ног в стороны с максимальной амплитудой в стойке на лопатках</t>
  </si>
  <si>
    <t>Комплексная гибкость</t>
  </si>
  <si>
    <t>Глубокий наклон вперед из седа с помощью (после достижения максимальной амплитуды упражнения удеривать конечное положение тела самостоятельно)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</si>
  <si>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3</t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</si>
  <si>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6</t>
    </r>
  </si>
  <si>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 xml:space="preserve"> 9</t>
    </r>
  </si>
  <si>
    <t>Упор лежа на бедрах прогнувшись</t>
  </si>
  <si>
    <t>Переход из упора лежа на бедрах прогнувшись в упор стоя ноги врозь</t>
  </si>
  <si>
    <t>Быстрота (волейбол)</t>
  </si>
  <si>
    <t>Верхняя передача мяча после отскока от стены (с расстояния 2,5 м)</t>
  </si>
  <si>
    <t>≤ 25</t>
  </si>
  <si>
    <t>Верхняя передача мяча после отскока от стены (с расстояния 2 м)</t>
  </si>
  <si>
    <t>≤ 35</t>
  </si>
  <si>
    <t>Верхняя передача мяча после отскока от стены (с расстояния 1,5 м)</t>
  </si>
  <si>
    <t>≤ 50</t>
  </si>
  <si>
    <t>Нижняя передача мяча после отскока от стены (с расстояния 2,5 м)</t>
  </si>
  <si>
    <t>Нижняя передача мяча после отскока от стены (с расстояния 2 м)</t>
  </si>
  <si>
    <t>Нижняя передача мяча после отскока от стены (с расстояния 1,5 м)</t>
  </si>
  <si>
    <t>Чередование верхней и нижней передачи мяча после отскока от стены (с расстояния 2,5 м)</t>
  </si>
  <si>
    <t>Чередование верхней и нижней передачи мяча после отскока от стены (с расстояния 2 м)</t>
  </si>
  <si>
    <t>Чередование верхней и нижней передачи мяча после отскока от стены (с расстояния 1,5 м)</t>
  </si>
  <si>
    <t>Сила                        (волейбол)</t>
  </si>
  <si>
    <t xml:space="preserve">Прыжок с места вверх с имитацией нападающего удара </t>
  </si>
  <si>
    <t>≤ 12</t>
  </si>
  <si>
    <t>Сила (волейбол)</t>
  </si>
  <si>
    <t>Прыжок с места вверх с имитацией нападающего удара (с ипользованием утяжелителей на поясе и запястьях)</t>
  </si>
  <si>
    <t>Прыжок вверх после разбега с одного шага и напрыгивания на обе ноги с имитацией нападающего удара</t>
  </si>
  <si>
    <t>Прыжок вверх после разбега с одного шага и напрыгивания на обе ноги с имитацией нападающего удара (с ипользованием утяжелителей на поясе и запястьях)</t>
  </si>
  <si>
    <t>Наскок на скамейку и соскок со скамейки</t>
  </si>
  <si>
    <t>Наскок на скамейку и соскок со скамейки (с ипользованием утяжелителей на поясе, выше лодыжек и запястьях)</t>
  </si>
  <si>
    <t>Гибкость (волейбол)</t>
  </si>
  <si>
    <t>Наклон с набивным мячом весом 1 кг вперед с касанием пола и прогиб назад  из стойки ноги шире плеч</t>
  </si>
  <si>
    <t>Наклон с набивным мячом весом 2 кг вперед с касанием пола и прогиб назад  из стойки ноги шире плеч</t>
  </si>
  <si>
    <t>Наклон с набивным мячом весом 3 кг вперед с касанием пола и прогиб назад  из стойки ноги шире плеч</t>
  </si>
  <si>
    <t xml:space="preserve">Наклон с набивным мячом весом 1 кг  вперед и прогиб назад в положении "барьерного" седа </t>
  </si>
  <si>
    <t xml:space="preserve">Наклон с набивным мячом весом 2 кг  вперед и прогиб назад в положении "барьерного" седа </t>
  </si>
  <si>
    <t xml:space="preserve">Наклон с набивным мячом весом 3 кг  вперед и прогиб назад в положении "барьерного" седа </t>
  </si>
  <si>
    <t>Упор стоя (углом) из упора лежа на бедрах с удержанием набивного мяча весом 1 кг между колен</t>
  </si>
  <si>
    <t>Упор стоя (углом) из упора лежа на бедрах с удержанием набивного мяча весом 2 кг между колен</t>
  </si>
  <si>
    <t>Упор стоя (углом) из упора лежа на бедрах с удержанием набивного мяча весом 3 кг между колен</t>
  </si>
  <si>
    <t>Выносливость (волейбол)</t>
  </si>
  <si>
    <t>Чередование верхней передачи мяча с касанием пола левой и правой рукой поочередно</t>
  </si>
  <si>
    <t>Чередование верхней передачи мяча с касанием пола двумя руками одновременно после наклона вперед</t>
  </si>
  <si>
    <t>Чередование верхней передачи мяча с касанием пола двумя руками одновременно после приседания</t>
  </si>
  <si>
    <t>Чередование нижней передачи мяча с касанием пола левой и правой рукой поочередно</t>
  </si>
  <si>
    <t>Чередование нижней передачи мяча с касанием пола двумя руками одновременно после наклона вперед</t>
  </si>
  <si>
    <t>Чередование нижней передачи мяча с касанием пола двумя руками одновременно после приседания</t>
  </si>
  <si>
    <t>Чередование верхней и нижней передачи мяча с касанием пола левой и правой рукой поочередно</t>
  </si>
  <si>
    <t>Чередование верхней и нижней передачи мяча с касанием пола двумя руками одновременно после наклона вперед</t>
  </si>
  <si>
    <t>Чередование верхней и нижней передачи мяча с касанием пола двумя руками одновременно после приседания</t>
  </si>
  <si>
    <t>Ловкость (баскетбол)</t>
  </si>
  <si>
    <t>Финты без мяча в парах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</si>
  <si>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20 с</t>
    </r>
  </si>
  <si>
    <t>Финты без мяча в парах с проходом в заслон</t>
  </si>
  <si>
    <t>Финты без мяча в парах с проходом через заслон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</si>
  <si>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30 с</t>
    </r>
  </si>
  <si>
    <t>Финты с мячом в парах с последующим ведением</t>
  </si>
  <si>
    <t>Финты с мячом в парах с последующим ведением и передачей</t>
  </si>
  <si>
    <t>Финты с мячом в парах с последующим ведением и броском</t>
  </si>
  <si>
    <t>Финты с мячом в парах с последующим броском</t>
  </si>
  <si>
    <t>Финты с мячом в парах с последующим броском и движением на добивание</t>
  </si>
  <si>
    <t>Финты с мячом в парах с последующим броском и движением на подбор мяча</t>
  </si>
  <si>
    <t>Быстрота (баскетбол)</t>
  </si>
  <si>
    <t>Передача мяча от плеча левой в стену с расстояния 1 м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</si>
  <si>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10 с</t>
    </r>
  </si>
  <si>
    <t>Передача мяча от плеча левой в стену с расстояния 1,5 м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</si>
  <si>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15 с</t>
    </r>
  </si>
  <si>
    <t>Передача мяча от плеча левой в стену с расстояния 2 м</t>
  </si>
  <si>
    <t>Передача мяча от плеча правой в стену с расстояния 1 м</t>
  </si>
  <si>
    <t>Передача мяча от плеча правой в стену с расстояния 1,5 м</t>
  </si>
  <si>
    <t>Передача мяча от плеча правой в стену с расстояния 2 м</t>
  </si>
  <si>
    <t>Передача мяча от груди двумя руками в стену с расстояния 1 м</t>
  </si>
  <si>
    <t>Передача мяча от груди двумя руками в стену с расстояния 1,5 м</t>
  </si>
  <si>
    <t>Передача мяча от груди двумя руками в стену с расстояния 2 м</t>
  </si>
  <si>
    <t>Сила (баскетбол)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</si>
  <si>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10 с</t>
    </r>
  </si>
  <si>
    <t>Гибкость (баскетбол)</t>
  </si>
  <si>
    <t>Передача мяча левой рукой снизу под ограничением с расстояния 3 м  (в парах, тройках)</t>
  </si>
  <si>
    <t>Передача мяча левой рукой снизу под ограничением с расстояния 4 м  (в парах, тройках)</t>
  </si>
  <si>
    <t>Передача мяча левой рукой снизу под ограничением с расстояния 5 м  (в парах, тройках)</t>
  </si>
  <si>
    <t>Передача мяча правой рукой снизу под ограничением с расстояния 3 м  (в парах, тройках)</t>
  </si>
  <si>
    <t>Передача мяча правой рукой снизу под ограничением с расстояния 4 м  (в парах, тройках)</t>
  </si>
  <si>
    <t>Передача мяча правой рукой снизу под ограничением с расстояния 5 м  (в парах, тройках)</t>
  </si>
  <si>
    <t>Передача мяча левой и правой руками снизу поочередно под ограничением с расстояния 3 м (в парах, тройках)</t>
  </si>
  <si>
    <t>Передача мяча левой и правой руками снизу поочередно под ограничением с расстояния 4 м (в парах, тройках)</t>
  </si>
  <si>
    <t>Передача мяча левой и правой руками снизу поочередно под ограничением с расстояния 5 м (в парах, тройках)</t>
  </si>
  <si>
    <t>Выносливость (баскетбол)</t>
  </si>
  <si>
    <t>Ведение мяча левой с изменением направления движения</t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</si>
  <si>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40 с</t>
    </r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</si>
  <si>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с</t>
    </r>
  </si>
  <si>
    <r>
      <rPr>
        <sz val="10"/>
        <color theme="1"/>
        <rFont val="Calibri"/>
        <family val="2"/>
        <charset val="204"/>
      </rPr>
      <t>≥</t>
    </r>
    <r>
      <rPr>
        <sz val="8.5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60 с</t>
    </r>
  </si>
  <si>
    <t>Ведение мяча правой с изменением направления движения</t>
  </si>
  <si>
    <t>Ведение мяча левой и правой с изменением направления движения</t>
  </si>
  <si>
    <t>Футбол1</t>
  </si>
  <si>
    <t>Восстановительная гимнастика (статический режим)</t>
  </si>
  <si>
    <t>Упор лежа на предпречьях (планка)</t>
  </si>
  <si>
    <t>Упор лежа сзади с согнутыми в коленях ногами (угол 90 °)</t>
  </si>
  <si>
    <t>Упор лежа на боку на предплечье (левом и правом поочередно)</t>
  </si>
  <si>
    <t>Быстрота1</t>
  </si>
  <si>
    <t>Быстрота2</t>
  </si>
  <si>
    <t>Гибкость1</t>
  </si>
  <si>
    <t>Гибкость2</t>
  </si>
  <si>
    <t>Ловкость1</t>
  </si>
  <si>
    <t>Ловкость2</t>
  </si>
  <si>
    <t>Футбол2</t>
  </si>
  <si>
    <t>Восстановительная гимнастика</t>
  </si>
  <si>
    <t>ВОЛЕЙБОЛ2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</si>
</sst>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rgb="FF0070C0"/>
      <name val="Times New Roman"/>
      <family val="1"/>
      <charset val="204"/>
    </font>
    <font>
      <b/>
      <sz val="16"/>
      <color rgb="FF0070C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6"/>
      <color rgb="FF7030A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rgb="FFFFFF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C00000"/>
      <name val="Calibri"/>
      <family val="2"/>
      <charset val="204"/>
      <scheme val="minor"/>
    </font>
    <font>
      <sz val="24"/>
      <color rgb="FFC0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FFFF0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1"/>
      <color rgb="FF92D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color rgb="FFFFFF00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vertAlign val="subscript"/>
      <sz val="10"/>
      <color rgb="FF00206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theme="9" tint="-0.499984740745262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FF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i/>
      <sz val="11"/>
      <name val="Arial Cyr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C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color rgb="FF7030A0"/>
      <name val="Times New Roman"/>
      <family val="1"/>
      <charset val="204"/>
    </font>
    <font>
      <b/>
      <i/>
      <sz val="20"/>
      <color rgb="FF7030A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rgb="FF0070C0"/>
      <name val="Calibri"/>
      <family val="2"/>
      <charset val="204"/>
      <scheme val="minor"/>
    </font>
    <font>
      <sz val="8"/>
      <color rgb="FF000000"/>
      <name val="Microsoft Sans Serif"/>
      <family val="2"/>
      <charset val="204"/>
    </font>
    <font>
      <sz val="15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8.5"/>
      <color theme="1"/>
      <name val="Times New Roman"/>
      <family val="1"/>
      <charset val="204"/>
    </font>
    <font>
      <b/>
      <sz val="24"/>
      <color rgb="FFC00000"/>
      <name val="Calibri"/>
      <family val="2"/>
      <charset val="204"/>
      <scheme val="minor"/>
    </font>
    <font>
      <b/>
      <sz val="14"/>
      <color rgb="FFFFC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BCAA2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DFA7A6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lightDown">
        <fgColor rgb="FFC000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E7A7"/>
        <bgColor indexed="64"/>
      </patternFill>
    </fill>
  </fills>
  <borders count="119">
    <border>
      <left/>
      <right/>
      <top/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medium">
        <color rgb="FFF79646"/>
      </bottom>
      <diagonal/>
    </border>
    <border>
      <left/>
      <right style="medium">
        <color rgb="FFF79646"/>
      </right>
      <top style="medium">
        <color rgb="FFF79646"/>
      </top>
      <bottom style="medium">
        <color rgb="FFF79646"/>
      </bottom>
      <diagonal/>
    </border>
    <border>
      <left/>
      <right/>
      <top style="medium">
        <color rgb="FFF79646"/>
      </top>
      <bottom/>
      <diagonal/>
    </border>
    <border>
      <left style="medium">
        <color rgb="FFF79646"/>
      </left>
      <right style="medium">
        <color rgb="FFF79646"/>
      </right>
      <top/>
      <bottom style="medium">
        <color rgb="FFF79646"/>
      </bottom>
      <diagonal/>
    </border>
    <border>
      <left/>
      <right style="medium">
        <color rgb="FFF79646"/>
      </right>
      <top/>
      <bottom style="medium">
        <color rgb="FFF79646"/>
      </bottom>
      <diagonal/>
    </border>
    <border diagonalDown="1">
      <left style="medium">
        <color rgb="FFFFFFFF"/>
      </left>
      <right style="medium">
        <color rgb="FFFFFFFF"/>
      </right>
      <top style="medium">
        <color rgb="FFFFFFFF"/>
      </top>
      <bottom/>
      <diagonal style="thick">
        <color rgb="FFF2F2F2"/>
      </diagonal>
    </border>
    <border diagonalDown="1">
      <left style="medium">
        <color rgb="FFFFFFFF"/>
      </left>
      <right style="medium">
        <color rgb="FFFFFFFF"/>
      </right>
      <top/>
      <bottom style="thick">
        <color rgb="FFFFFFFF"/>
      </bottom>
      <diagonal style="thick">
        <color rgb="FFF2F2F2"/>
      </diagonal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 style="medium">
        <color rgb="FFF79646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79646"/>
      </left>
      <right style="medium">
        <color rgb="FFF7964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79646"/>
      </left>
      <right style="medium">
        <color rgb="FFF79646"/>
      </right>
      <top style="medium">
        <color indexed="64"/>
      </top>
      <bottom style="medium">
        <color rgb="FFF79646"/>
      </bottom>
      <diagonal/>
    </border>
    <border>
      <left/>
      <right style="medium">
        <color rgb="FFF79646"/>
      </right>
      <top style="medium">
        <color indexed="64"/>
      </top>
      <bottom style="medium">
        <color rgb="FFF79646"/>
      </bottom>
      <diagonal/>
    </border>
    <border>
      <left/>
      <right style="medium">
        <color indexed="64"/>
      </right>
      <top style="medium">
        <color indexed="64"/>
      </top>
      <bottom style="medium">
        <color rgb="FFF79646"/>
      </bottom>
      <diagonal/>
    </border>
    <border>
      <left style="medium">
        <color indexed="64"/>
      </left>
      <right/>
      <top style="medium">
        <color rgb="FFF79646"/>
      </top>
      <bottom/>
      <diagonal/>
    </border>
    <border>
      <left/>
      <right style="medium">
        <color indexed="64"/>
      </right>
      <top/>
      <bottom style="medium">
        <color rgb="FFF79646"/>
      </bottom>
      <diagonal/>
    </border>
    <border>
      <left style="medium">
        <color indexed="64"/>
      </left>
      <right/>
      <top style="medium">
        <color rgb="FFF79646"/>
      </top>
      <bottom style="medium">
        <color indexed="64"/>
      </bottom>
      <diagonal/>
    </border>
    <border>
      <left/>
      <right style="medium">
        <color rgb="FFF7964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79646"/>
      </left>
      <right style="medium">
        <color rgb="FFF79646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F7964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5"/>
      </left>
      <right/>
      <top style="dotted">
        <color theme="5"/>
      </top>
      <bottom/>
      <diagonal/>
    </border>
    <border>
      <left/>
      <right/>
      <top style="dotted">
        <color theme="5"/>
      </top>
      <bottom/>
      <diagonal/>
    </border>
    <border>
      <left/>
      <right style="dotted">
        <color theme="5"/>
      </right>
      <top style="dotted">
        <color theme="5"/>
      </top>
      <bottom/>
      <diagonal/>
    </border>
    <border>
      <left style="dotted">
        <color theme="5"/>
      </left>
      <right/>
      <top/>
      <bottom/>
      <diagonal/>
    </border>
    <border>
      <left/>
      <right style="dotted">
        <color theme="5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5"/>
      </right>
      <top/>
      <bottom/>
      <diagonal/>
    </border>
    <border>
      <left/>
      <right style="dotted">
        <color theme="5"/>
      </right>
      <top/>
      <bottom style="thin">
        <color indexed="64"/>
      </bottom>
      <diagonal/>
    </border>
    <border>
      <left/>
      <right style="dotted">
        <color theme="5"/>
      </right>
      <top style="thin">
        <color indexed="64"/>
      </top>
      <bottom style="thin">
        <color indexed="64"/>
      </bottom>
      <diagonal/>
    </border>
    <border>
      <left/>
      <right style="dotted">
        <color theme="5"/>
      </right>
      <top style="thin">
        <color indexed="64"/>
      </top>
      <bottom/>
      <diagonal/>
    </border>
    <border>
      <left style="dotted">
        <color theme="5"/>
      </left>
      <right/>
      <top/>
      <bottom style="dotted">
        <color theme="5"/>
      </bottom>
      <diagonal/>
    </border>
    <border>
      <left/>
      <right/>
      <top/>
      <bottom style="dotted">
        <color theme="5"/>
      </bottom>
      <diagonal/>
    </border>
    <border>
      <left/>
      <right style="dotted">
        <color theme="5"/>
      </right>
      <top/>
      <bottom style="dotted">
        <color theme="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0" fontId="52" fillId="0" borderId="0">
      <alignment vertical="center"/>
    </xf>
    <xf numFmtId="0" fontId="59" fillId="0" borderId="0">
      <protection locked="0"/>
    </xf>
  </cellStyleXfs>
  <cellXfs count="85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6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vertical="center" wrapText="1"/>
    </xf>
    <xf numFmtId="2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15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wrapText="1"/>
    </xf>
    <xf numFmtId="0" fontId="19" fillId="2" borderId="0" xfId="0" applyFont="1" applyFill="1" applyBorder="1" applyAlignment="1">
      <alignment horizontal="right" wrapText="1"/>
    </xf>
    <xf numFmtId="0" fontId="21" fillId="0" borderId="0" xfId="0" applyFont="1" applyAlignment="1">
      <alignment horizontal="right"/>
    </xf>
    <xf numFmtId="0" fontId="2" fillId="0" borderId="2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32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vertical="center" wrapText="1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1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 indent="20"/>
    </xf>
    <xf numFmtId="0" fontId="28" fillId="10" borderId="4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4" fontId="26" fillId="0" borderId="0" xfId="0" applyNumberFormat="1" applyFont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0" fillId="0" borderId="0" xfId="0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0" fillId="12" borderId="0" xfId="0" applyFill="1"/>
    <xf numFmtId="0" fontId="13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justify" vertical="center"/>
    </xf>
    <xf numFmtId="0" fontId="9" fillId="12" borderId="0" xfId="0" applyFont="1" applyFill="1" applyAlignment="1">
      <alignment horizontal="justify" vertical="center"/>
    </xf>
    <xf numFmtId="0" fontId="9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0" fillId="12" borderId="15" xfId="0" applyFill="1" applyBorder="1" applyProtection="1">
      <protection locked="0"/>
    </xf>
    <xf numFmtId="0" fontId="10" fillId="13" borderId="15" xfId="0" quotePrefix="1" applyFont="1" applyFill="1" applyBorder="1" applyAlignment="1" applyProtection="1">
      <alignment horizontal="justify" vertical="center"/>
      <protection locked="0"/>
    </xf>
    <xf numFmtId="0" fontId="33" fillId="13" borderId="29" xfId="1" applyFill="1" applyBorder="1" applyAlignment="1" applyProtection="1">
      <alignment horizontal="justify" vertical="center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14" fontId="10" fillId="13" borderId="0" xfId="0" applyNumberFormat="1" applyFont="1" applyFill="1" applyAlignment="1" applyProtection="1">
      <alignment horizontal="left" vertical="center"/>
      <protection locked="0" hidden="1"/>
    </xf>
    <xf numFmtId="0" fontId="34" fillId="14" borderId="0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/>
    </xf>
    <xf numFmtId="0" fontId="35" fillId="0" borderId="46" xfId="0" applyFont="1" applyFill="1" applyBorder="1" applyAlignment="1">
      <alignment horizontal="center" vertical="top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48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" fontId="24" fillId="15" borderId="41" xfId="0" applyNumberFormat="1" applyFont="1" applyFill="1" applyBorder="1" applyAlignment="1">
      <alignment horizontal="center" vertical="center" wrapText="1"/>
    </xf>
    <xf numFmtId="0" fontId="24" fillId="15" borderId="17" xfId="0" applyFont="1" applyFill="1" applyBorder="1" applyAlignment="1">
      <alignment horizontal="center" vertical="center" wrapText="1"/>
    </xf>
    <xf numFmtId="164" fontId="24" fillId="16" borderId="17" xfId="0" applyNumberFormat="1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0" fillId="16" borderId="0" xfId="0" applyFont="1" applyFill="1" applyBorder="1" applyAlignment="1">
      <alignment horizontal="center" vertical="center" wrapText="1"/>
    </xf>
    <xf numFmtId="0" fontId="32" fillId="16" borderId="0" xfId="0" applyFont="1" applyFill="1" applyBorder="1" applyAlignment="1">
      <alignment horizontal="center" vertical="center"/>
    </xf>
    <xf numFmtId="0" fontId="23" fillId="1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0" fillId="9" borderId="44" xfId="0" applyFont="1" applyFill="1" applyBorder="1" applyAlignment="1" applyProtection="1">
      <alignment horizontal="center" vertical="center" wrapText="1"/>
      <protection locked="0" hidden="1"/>
    </xf>
    <xf numFmtId="0" fontId="4" fillId="0" borderId="50" xfId="0" applyFont="1" applyBorder="1" applyAlignment="1">
      <alignment horizontal="center" vertical="center" wrapText="1"/>
    </xf>
    <xf numFmtId="0" fontId="10" fillId="9" borderId="50" xfId="0" applyFont="1" applyFill="1" applyBorder="1" applyAlignment="1" applyProtection="1">
      <alignment horizontal="center" vertical="center" wrapText="1"/>
      <protection locked="0" hidden="1"/>
    </xf>
    <xf numFmtId="0" fontId="4" fillId="0" borderId="55" xfId="0" applyFont="1" applyBorder="1" applyAlignment="1">
      <alignment horizontal="center" vertical="center" wrapText="1"/>
    </xf>
    <xf numFmtId="0" fontId="10" fillId="9" borderId="55" xfId="0" applyFont="1" applyFill="1" applyBorder="1" applyAlignment="1" applyProtection="1">
      <alignment horizontal="center" vertical="center" wrapText="1"/>
      <protection locked="0" hidden="1"/>
    </xf>
    <xf numFmtId="0" fontId="4" fillId="0" borderId="45" xfId="0" applyFont="1" applyBorder="1" applyAlignment="1">
      <alignment horizontal="center" vertical="center" wrapText="1"/>
    </xf>
    <xf numFmtId="0" fontId="10" fillId="9" borderId="45" xfId="0" applyFont="1" applyFill="1" applyBorder="1" applyAlignment="1" applyProtection="1">
      <alignment horizontal="center" vertical="center" wrapText="1"/>
      <protection locked="0" hidden="1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4" fillId="9" borderId="55" xfId="0" applyFont="1" applyFill="1" applyBorder="1" applyAlignment="1">
      <alignment horizontal="center" vertical="center" wrapText="1"/>
    </xf>
    <xf numFmtId="0" fontId="13" fillId="12" borderId="0" xfId="0" applyFont="1" applyFill="1" applyBorder="1" applyAlignment="1" applyProtection="1">
      <alignment horizontal="center" vertical="center"/>
      <protection locked="0" hidden="1"/>
    </xf>
    <xf numFmtId="0" fontId="39" fillId="13" borderId="17" xfId="0" applyFont="1" applyFill="1" applyBorder="1" applyAlignment="1" applyProtection="1">
      <alignment horizontal="center" vertical="center"/>
      <protection locked="0" hidden="1"/>
    </xf>
    <xf numFmtId="0" fontId="10" fillId="12" borderId="0" xfId="0" quotePrefix="1" applyFont="1" applyFill="1" applyAlignment="1">
      <alignment horizontal="justify" vertical="center"/>
    </xf>
    <xf numFmtId="16" fontId="10" fillId="12" borderId="0" xfId="0" applyNumberFormat="1" applyFont="1" applyFill="1" applyAlignment="1">
      <alignment horizontal="justify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12" borderId="0" xfId="0" applyFont="1" applyFill="1" applyBorder="1" applyAlignment="1">
      <alignment horizontal="justify" vertical="center"/>
    </xf>
    <xf numFmtId="0" fontId="39" fillId="18" borderId="17" xfId="0" applyFont="1" applyFill="1" applyBorder="1" applyAlignment="1" applyProtection="1">
      <alignment horizontal="center" vertical="center"/>
      <protection locked="0" hidden="1"/>
    </xf>
    <xf numFmtId="0" fontId="39" fillId="18" borderId="17" xfId="0" applyFont="1" applyFill="1" applyBorder="1" applyAlignment="1" applyProtection="1">
      <alignment horizontal="center" vertical="center" wrapText="1"/>
      <protection locked="0" hidden="1"/>
    </xf>
    <xf numFmtId="0" fontId="39" fillId="12" borderId="0" xfId="0" applyFont="1" applyFill="1"/>
    <xf numFmtId="0" fontId="39" fillId="12" borderId="0" xfId="0" applyFont="1" applyFill="1" applyBorder="1" applyAlignment="1" applyProtection="1">
      <alignment horizontal="center" vertical="center"/>
      <protection locked="0" hidden="1"/>
    </xf>
    <xf numFmtId="0" fontId="39" fillId="0" borderId="0" xfId="0" applyFont="1"/>
    <xf numFmtId="2" fontId="39" fillId="18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2" fillId="12" borderId="0" xfId="0" applyFont="1" applyFill="1" applyAlignment="1">
      <alignment horizontal="justify" vertical="center"/>
    </xf>
    <xf numFmtId="0" fontId="4" fillId="18" borderId="17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16" fontId="4" fillId="12" borderId="0" xfId="0" quotePrefix="1" applyNumberFormat="1" applyFont="1" applyFill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13" borderId="17" xfId="0" applyFont="1" applyFill="1" applyBorder="1" applyAlignment="1" applyProtection="1">
      <alignment horizontal="center" vertical="center" wrapText="1"/>
      <protection locked="0" hidden="1"/>
    </xf>
    <xf numFmtId="0" fontId="2" fillId="12" borderId="0" xfId="0" applyFont="1" applyFill="1" applyAlignment="1">
      <alignment vertical="center"/>
    </xf>
    <xf numFmtId="0" fontId="4" fillId="12" borderId="0" xfId="0" applyFont="1" applyFill="1" applyAlignment="1">
      <alignment horizontal="left" vertical="center"/>
    </xf>
    <xf numFmtId="1" fontId="39" fillId="13" borderId="17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13" borderId="17" xfId="0" applyNumberFormat="1" applyFont="1" applyFill="1" applyBorder="1" applyAlignment="1" applyProtection="1">
      <alignment horizontal="center" vertical="center"/>
      <protection locked="0" hidden="1"/>
    </xf>
    <xf numFmtId="0" fontId="4" fillId="17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left"/>
    </xf>
    <xf numFmtId="0" fontId="9" fillId="12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0" fillId="12" borderId="0" xfId="0" applyFill="1" applyAlignment="1"/>
    <xf numFmtId="0" fontId="10" fillId="12" borderId="0" xfId="0" applyFont="1" applyFill="1" applyAlignment="1">
      <alignment horizontal="justify"/>
    </xf>
    <xf numFmtId="0" fontId="0" fillId="0" borderId="0" xfId="0" applyAlignment="1"/>
    <xf numFmtId="0" fontId="42" fillId="14" borderId="17" xfId="0" applyFont="1" applyFill="1" applyBorder="1" applyAlignment="1" applyProtection="1">
      <alignment horizontal="center" vertical="center" wrapText="1"/>
      <protection hidden="1"/>
    </xf>
    <xf numFmtId="0" fontId="38" fillId="18" borderId="17" xfId="0" applyFont="1" applyFill="1" applyBorder="1" applyAlignment="1" applyProtection="1">
      <alignment horizontal="center" vertical="center" wrapText="1"/>
      <protection locked="0" hidden="1"/>
    </xf>
    <xf numFmtId="0" fontId="0" fillId="12" borderId="64" xfId="0" applyFill="1" applyBorder="1" applyProtection="1">
      <protection hidden="1"/>
    </xf>
    <xf numFmtId="0" fontId="39" fillId="12" borderId="67" xfId="0" applyFont="1" applyFill="1" applyBorder="1" applyAlignment="1" applyProtection="1">
      <alignment horizontal="center" vertical="center"/>
      <protection hidden="1"/>
    </xf>
    <xf numFmtId="0" fontId="0" fillId="12" borderId="67" xfId="0" applyFill="1" applyBorder="1" applyAlignment="1" applyProtection="1">
      <protection hidden="1"/>
    </xf>
    <xf numFmtId="0" fontId="0" fillId="12" borderId="67" xfId="0" applyFill="1" applyBorder="1" applyProtection="1">
      <protection hidden="1"/>
    </xf>
    <xf numFmtId="0" fontId="43" fillId="12" borderId="0" xfId="0" applyFont="1" applyFill="1" applyBorder="1" applyAlignment="1" applyProtection="1">
      <alignment horizontal="justify"/>
      <protection hidden="1"/>
    </xf>
    <xf numFmtId="0" fontId="13" fillId="12" borderId="69" xfId="0" applyFont="1" applyFill="1" applyBorder="1" applyAlignment="1" applyProtection="1">
      <alignment horizontal="center" vertical="center"/>
      <protection hidden="1"/>
    </xf>
    <xf numFmtId="0" fontId="13" fillId="12" borderId="0" xfId="0" applyFont="1" applyFill="1" applyBorder="1" applyAlignment="1" applyProtection="1">
      <alignment horizontal="center" vertical="center"/>
      <protection hidden="1"/>
    </xf>
    <xf numFmtId="0" fontId="13" fillId="12" borderId="69" xfId="0" applyFont="1" applyFill="1" applyBorder="1" applyAlignment="1">
      <alignment horizontal="center" vertical="center"/>
    </xf>
    <xf numFmtId="0" fontId="0" fillId="12" borderId="67" xfId="0" applyFill="1" applyBorder="1" applyAlignment="1" applyProtection="1">
      <alignment horizontal="left"/>
      <protection hidden="1"/>
    </xf>
    <xf numFmtId="0" fontId="9" fillId="12" borderId="0" xfId="0" applyFont="1" applyFill="1" applyBorder="1" applyAlignment="1" applyProtection="1">
      <alignment horizontal="left"/>
      <protection hidden="1"/>
    </xf>
    <xf numFmtId="0" fontId="9" fillId="12" borderId="69" xfId="0" applyFont="1" applyFill="1" applyBorder="1" applyAlignment="1">
      <alignment horizontal="left"/>
    </xf>
    <xf numFmtId="0" fontId="39" fillId="12" borderId="69" xfId="0" applyFont="1" applyFill="1" applyBorder="1" applyAlignment="1" applyProtection="1">
      <alignment horizontal="center" vertical="center"/>
      <protection locked="0" hidden="1"/>
    </xf>
    <xf numFmtId="0" fontId="9" fillId="12" borderId="0" xfId="0" applyFont="1" applyFill="1" applyBorder="1" applyAlignment="1" applyProtection="1">
      <alignment horizontal="left" wrapText="1"/>
      <protection hidden="1"/>
    </xf>
    <xf numFmtId="0" fontId="39" fillId="12" borderId="69" xfId="0" applyFont="1" applyFill="1" applyBorder="1" applyAlignment="1" applyProtection="1">
      <alignment horizontal="center" vertical="center" wrapText="1"/>
      <protection locked="0" hidden="1"/>
    </xf>
    <xf numFmtId="0" fontId="13" fillId="12" borderId="69" xfId="0" applyFont="1" applyFill="1" applyBorder="1" applyAlignment="1" applyProtection="1">
      <alignment horizontal="center" vertical="center"/>
      <protection locked="0" hidden="1"/>
    </xf>
    <xf numFmtId="0" fontId="13" fillId="12" borderId="0" xfId="0" applyFont="1" applyFill="1" applyBorder="1" applyAlignment="1" applyProtection="1">
      <alignment horizontal="center" vertical="center"/>
      <protection locked="0"/>
    </xf>
    <xf numFmtId="0" fontId="13" fillId="12" borderId="69" xfId="0" applyFont="1" applyFill="1" applyBorder="1" applyAlignment="1" applyProtection="1">
      <alignment horizontal="center" vertical="center"/>
      <protection locked="0"/>
    </xf>
    <xf numFmtId="0" fontId="13" fillId="12" borderId="0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center" wrapText="1"/>
    </xf>
    <xf numFmtId="0" fontId="9" fillId="12" borderId="69" xfId="0" applyFont="1" applyFill="1" applyBorder="1" applyAlignment="1">
      <alignment horizontal="left" vertical="center" wrapText="1"/>
    </xf>
    <xf numFmtId="0" fontId="4" fillId="12" borderId="69" xfId="0" applyFont="1" applyFill="1" applyBorder="1" applyAlignment="1">
      <alignment horizontal="center" vertical="center" wrapText="1"/>
    </xf>
    <xf numFmtId="0" fontId="39" fillId="12" borderId="67" xfId="0" applyFont="1" applyFill="1" applyBorder="1" applyProtection="1">
      <protection hidden="1"/>
    </xf>
    <xf numFmtId="0" fontId="39" fillId="12" borderId="69" xfId="0" applyFont="1" applyFill="1" applyBorder="1" applyAlignment="1" applyProtection="1">
      <alignment horizontal="center" vertical="center"/>
      <protection locked="0"/>
    </xf>
    <xf numFmtId="0" fontId="43" fillId="12" borderId="0" xfId="0" applyFont="1" applyFill="1" applyBorder="1" applyAlignment="1" applyProtection="1">
      <alignment horizontal="justify" vertical="center"/>
      <protection hidden="1"/>
    </xf>
    <xf numFmtId="0" fontId="9" fillId="12" borderId="69" xfId="0" applyFont="1" applyFill="1" applyBorder="1" applyAlignment="1">
      <alignment horizontal="justify" vertical="center"/>
    </xf>
    <xf numFmtId="0" fontId="9" fillId="12" borderId="0" xfId="0" applyFont="1" applyFill="1" applyBorder="1" applyAlignment="1" applyProtection="1">
      <alignment horizontal="justify" vertical="center"/>
      <protection hidden="1"/>
    </xf>
    <xf numFmtId="0" fontId="10" fillId="12" borderId="69" xfId="0" applyFont="1" applyFill="1" applyBorder="1" applyAlignment="1">
      <alignment horizontal="left" vertical="center" wrapText="1"/>
    </xf>
    <xf numFmtId="0" fontId="10" fillId="12" borderId="67" xfId="0" applyFont="1" applyFill="1" applyBorder="1" applyAlignment="1" applyProtection="1">
      <alignment horizontal="center" vertical="center" wrapText="1"/>
      <protection hidden="1"/>
    </xf>
    <xf numFmtId="14" fontId="10" fillId="13" borderId="0" xfId="0" applyNumberFormat="1" applyFont="1" applyFill="1" applyBorder="1" applyAlignment="1" applyProtection="1">
      <alignment horizontal="left" vertical="center" wrapText="1"/>
      <protection locked="0" hidden="1"/>
    </xf>
    <xf numFmtId="14" fontId="10" fillId="12" borderId="69" xfId="0" applyNumberFormat="1" applyFont="1" applyFill="1" applyBorder="1" applyAlignment="1" applyProtection="1">
      <alignment horizontal="left" vertical="center"/>
      <protection locked="0" hidden="1"/>
    </xf>
    <xf numFmtId="0" fontId="10" fillId="12" borderId="0" xfId="0" applyFont="1" applyFill="1" applyBorder="1" applyAlignment="1" applyProtection="1">
      <alignment horizontal="justify" vertical="center"/>
      <protection hidden="1"/>
    </xf>
    <xf numFmtId="0" fontId="10" fillId="12" borderId="69" xfId="0" applyFont="1" applyFill="1" applyBorder="1" applyAlignment="1">
      <alignment horizontal="justify" vertical="center"/>
    </xf>
    <xf numFmtId="0" fontId="10" fillId="12" borderId="67" xfId="0" applyFont="1" applyFill="1" applyBorder="1" applyAlignment="1" applyProtection="1">
      <alignment horizontal="right" vertical="center"/>
      <protection hidden="1"/>
    </xf>
    <xf numFmtId="0" fontId="10" fillId="13" borderId="70" xfId="0" quotePrefix="1" applyFont="1" applyFill="1" applyBorder="1" applyAlignment="1" applyProtection="1">
      <alignment horizontal="justify" vertical="center"/>
      <protection locked="0"/>
    </xf>
    <xf numFmtId="0" fontId="33" fillId="13" borderId="71" xfId="1" applyFill="1" applyBorder="1" applyAlignment="1" applyProtection="1">
      <alignment horizontal="justify" vertical="center"/>
      <protection locked="0"/>
    </xf>
    <xf numFmtId="0" fontId="0" fillId="12" borderId="73" xfId="0" applyFill="1" applyBorder="1" applyProtection="1">
      <protection hidden="1"/>
    </xf>
    <xf numFmtId="0" fontId="39" fillId="0" borderId="69" xfId="0" applyFont="1" applyFill="1" applyBorder="1" applyAlignment="1" applyProtection="1">
      <alignment horizontal="center" vertical="center"/>
      <protection locked="0" hidden="1"/>
    </xf>
    <xf numFmtId="0" fontId="39" fillId="0" borderId="69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48" fillId="19" borderId="35" xfId="0" applyFont="1" applyFill="1" applyBorder="1" applyAlignment="1">
      <alignment horizontal="left"/>
    </xf>
    <xf numFmtId="1" fontId="49" fillId="13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50" fillId="14" borderId="17" xfId="0" applyFont="1" applyFill="1" applyBorder="1" applyAlignment="1" applyProtection="1">
      <alignment horizontal="center" vertical="center" wrapText="1"/>
      <protection hidden="1"/>
    </xf>
    <xf numFmtId="0" fontId="54" fillId="0" borderId="0" xfId="2" applyNumberFormat="1" applyFont="1" applyFill="1" applyBorder="1" applyAlignment="1"/>
    <xf numFmtId="0" fontId="55" fillId="0" borderId="0" xfId="2" applyNumberFormat="1" applyFont="1" applyFill="1" applyBorder="1" applyAlignment="1"/>
    <xf numFmtId="0" fontId="56" fillId="0" borderId="0" xfId="2" applyNumberFormat="1" applyFont="1" applyFill="1" applyBorder="1" applyAlignment="1"/>
    <xf numFmtId="0" fontId="56" fillId="0" borderId="0" xfId="2" applyNumberFormat="1" applyFont="1" applyFill="1" applyBorder="1" applyAlignment="1">
      <alignment horizontal="center"/>
    </xf>
    <xf numFmtId="2" fontId="55" fillId="0" borderId="0" xfId="2" applyNumberFormat="1" applyFont="1" applyFill="1" applyBorder="1" applyAlignment="1"/>
    <xf numFmtId="164" fontId="55" fillId="0" borderId="0" xfId="2" applyNumberFormat="1" applyFont="1" applyFill="1" applyBorder="1" applyAlignment="1"/>
    <xf numFmtId="0" fontId="58" fillId="0" borderId="54" xfId="2" applyNumberFormat="1" applyFont="1" applyFill="1" applyBorder="1" applyAlignment="1">
      <alignment horizontal="center" vertical="center"/>
    </xf>
    <xf numFmtId="0" fontId="58" fillId="0" borderId="85" xfId="2" applyNumberFormat="1" applyFont="1" applyFill="1" applyBorder="1" applyAlignment="1">
      <alignment horizontal="center" vertical="center"/>
    </xf>
    <xf numFmtId="0" fontId="58" fillId="0" borderId="56" xfId="2" applyNumberFormat="1" applyFont="1" applyFill="1" applyBorder="1" applyAlignment="1">
      <alignment horizontal="center" vertical="center"/>
    </xf>
    <xf numFmtId="0" fontId="56" fillId="0" borderId="87" xfId="2" applyNumberFormat="1" applyFont="1" applyFill="1" applyBorder="1" applyAlignment="1">
      <alignment horizontal="center" vertical="center"/>
    </xf>
    <xf numFmtId="0" fontId="55" fillId="0" borderId="15" xfId="2" applyNumberFormat="1" applyFont="1" applyFill="1" applyBorder="1" applyAlignment="1">
      <alignment horizontal="center" vertical="center"/>
    </xf>
    <xf numFmtId="0" fontId="55" fillId="0" borderId="48" xfId="2" applyNumberFormat="1" applyFont="1" applyFill="1" applyBorder="1" applyAlignment="1">
      <alignment horizontal="center" vertical="center"/>
    </xf>
    <xf numFmtId="0" fontId="51" fillId="0" borderId="88" xfId="2" applyNumberFormat="1" applyFont="1" applyFill="1" applyBorder="1" applyAlignment="1">
      <alignment horizontal="center" vertical="center"/>
    </xf>
    <xf numFmtId="0" fontId="61" fillId="0" borderId="87" xfId="2" applyNumberFormat="1" applyFont="1" applyFill="1" applyBorder="1" applyAlignment="1">
      <alignment horizontal="center" vertical="center"/>
    </xf>
    <xf numFmtId="2" fontId="61" fillId="0" borderId="89" xfId="2" applyNumberFormat="1" applyFont="1" applyFill="1" applyBorder="1" applyAlignment="1" applyProtection="1">
      <alignment horizontal="center" vertical="center"/>
      <protection locked="0"/>
    </xf>
    <xf numFmtId="164" fontId="51" fillId="0" borderId="15" xfId="2" applyNumberFormat="1" applyFont="1" applyFill="1" applyBorder="1" applyAlignment="1">
      <alignment horizontal="center" vertical="center"/>
    </xf>
    <xf numFmtId="0" fontId="56" fillId="0" borderId="52" xfId="2" applyNumberFormat="1" applyFont="1" applyFill="1" applyBorder="1" applyAlignment="1">
      <alignment horizontal="center" vertical="center"/>
    </xf>
    <xf numFmtId="0" fontId="60" fillId="0" borderId="29" xfId="3" applyFont="1" applyFill="1" applyBorder="1" applyAlignment="1" applyProtection="1">
      <alignment horizontal="left" vertical="center" wrapText="1"/>
    </xf>
    <xf numFmtId="0" fontId="55" fillId="0" borderId="29" xfId="2" applyNumberFormat="1" applyFont="1" applyFill="1" applyBorder="1" applyAlignment="1">
      <alignment horizontal="center" vertical="center"/>
    </xf>
    <xf numFmtId="0" fontId="61" fillId="0" borderId="52" xfId="2" applyNumberFormat="1" applyFont="1" applyFill="1" applyBorder="1" applyAlignment="1" applyProtection="1">
      <alignment horizontal="center" vertical="center"/>
      <protection locked="0"/>
    </xf>
    <xf numFmtId="0" fontId="51" fillId="0" borderId="53" xfId="2" applyNumberFormat="1" applyFont="1" applyFill="1" applyBorder="1" applyAlignment="1">
      <alignment horizontal="center" vertical="center"/>
    </xf>
    <xf numFmtId="0" fontId="61" fillId="0" borderId="91" xfId="3" applyFont="1" applyFill="1" applyBorder="1" applyAlignment="1">
      <protection locked="0"/>
    </xf>
    <xf numFmtId="0" fontId="61" fillId="0" borderId="52" xfId="2" applyNumberFormat="1" applyFont="1" applyFill="1" applyBorder="1" applyAlignment="1">
      <alignment horizontal="center" vertical="center"/>
    </xf>
    <xf numFmtId="0" fontId="61" fillId="0" borderId="91" xfId="2" applyNumberFormat="1" applyFont="1" applyFill="1" applyBorder="1" applyAlignment="1" applyProtection="1">
      <alignment horizontal="center" vertical="center"/>
      <protection locked="0"/>
    </xf>
    <xf numFmtId="2" fontId="61" fillId="0" borderId="91" xfId="2" applyNumberFormat="1" applyFont="1" applyFill="1" applyBorder="1" applyAlignment="1" applyProtection="1">
      <alignment horizontal="center" vertical="center"/>
      <protection locked="0"/>
    </xf>
    <xf numFmtId="164" fontId="51" fillId="0" borderId="29" xfId="2" applyNumberFormat="1" applyFont="1" applyFill="1" applyBorder="1" applyAlignment="1">
      <alignment horizontal="center" vertical="center"/>
    </xf>
    <xf numFmtId="0" fontId="61" fillId="0" borderId="38" xfId="2" applyNumberFormat="1" applyFont="1" applyFill="1" applyBorder="1" applyAlignment="1">
      <alignment horizontal="center" vertical="center"/>
    </xf>
    <xf numFmtId="0" fontId="60" fillId="0" borderId="29" xfId="3" applyFont="1" applyBorder="1" applyAlignment="1" applyProtection="1">
      <alignment horizontal="left" vertical="center" wrapText="1"/>
    </xf>
    <xf numFmtId="0" fontId="61" fillId="0" borderId="91" xfId="2" applyNumberFormat="1" applyFont="1" applyFill="1" applyBorder="1" applyAlignment="1">
      <alignment horizontal="center" vertical="center"/>
    </xf>
    <xf numFmtId="0" fontId="60" fillId="0" borderId="0" xfId="3" applyFont="1" applyBorder="1" applyAlignment="1" applyProtection="1">
      <alignment horizontal="left" vertical="center" wrapText="1"/>
    </xf>
    <xf numFmtId="0" fontId="54" fillId="0" borderId="29" xfId="2" applyNumberFormat="1" applyFont="1" applyFill="1" applyBorder="1" applyAlignment="1">
      <alignment horizontal="center" vertical="center"/>
    </xf>
    <xf numFmtId="0" fontId="62" fillId="0" borderId="91" xfId="2" applyNumberFormat="1" applyFont="1" applyFill="1" applyBorder="1" applyAlignment="1">
      <alignment horizontal="center" vertical="center"/>
    </xf>
    <xf numFmtId="0" fontId="62" fillId="0" borderId="52" xfId="2" applyNumberFormat="1" applyFont="1" applyFill="1" applyBorder="1" applyAlignment="1">
      <alignment horizontal="center" vertical="center"/>
    </xf>
    <xf numFmtId="0" fontId="55" fillId="0" borderId="58" xfId="2" applyNumberFormat="1" applyFont="1" applyFill="1" applyBorder="1">
      <alignment vertical="center"/>
    </xf>
    <xf numFmtId="0" fontId="54" fillId="0" borderId="58" xfId="2" applyNumberFormat="1" applyFont="1" applyFill="1" applyBorder="1">
      <alignment vertical="center"/>
    </xf>
    <xf numFmtId="0" fontId="61" fillId="0" borderId="52" xfId="2" applyNumberFormat="1" applyFont="1" applyFill="1" applyBorder="1" applyProtection="1">
      <alignment vertical="center"/>
      <protection locked="0"/>
    </xf>
    <xf numFmtId="2" fontId="61" fillId="0" borderId="91" xfId="2" applyNumberFormat="1" applyFont="1" applyFill="1" applyBorder="1" applyProtection="1">
      <alignment vertical="center"/>
      <protection locked="0"/>
    </xf>
    <xf numFmtId="0" fontId="56" fillId="0" borderId="54" xfId="2" applyNumberFormat="1" applyFont="1" applyFill="1" applyBorder="1" applyAlignment="1">
      <alignment horizontal="center" vertical="center"/>
    </xf>
    <xf numFmtId="0" fontId="54" fillId="0" borderId="85" xfId="2" applyNumberFormat="1" applyFont="1" applyFill="1" applyBorder="1">
      <alignment vertical="center"/>
    </xf>
    <xf numFmtId="0" fontId="54" fillId="0" borderId="83" xfId="2" applyNumberFormat="1" applyFont="1" applyFill="1" applyBorder="1" applyAlignment="1">
      <alignment horizontal="center" vertical="center"/>
    </xf>
    <xf numFmtId="0" fontId="61" fillId="0" borderId="54" xfId="2" applyNumberFormat="1" applyFont="1" applyFill="1" applyBorder="1" applyProtection="1">
      <alignment vertical="center"/>
      <protection locked="0"/>
    </xf>
    <xf numFmtId="0" fontId="51" fillId="0" borderId="56" xfId="2" applyNumberFormat="1" applyFont="1" applyFill="1" applyBorder="1" applyAlignment="1">
      <alignment horizontal="center" vertical="center"/>
    </xf>
    <xf numFmtId="0" fontId="62" fillId="0" borderId="86" xfId="2" applyNumberFormat="1" applyFont="1" applyFill="1" applyBorder="1" applyAlignment="1">
      <alignment horizontal="center" vertical="center"/>
    </xf>
    <xf numFmtId="0" fontId="62" fillId="0" borderId="54" xfId="2" applyNumberFormat="1" applyFont="1" applyFill="1" applyBorder="1" applyAlignment="1">
      <alignment horizontal="center" vertical="center"/>
    </xf>
    <xf numFmtId="2" fontId="61" fillId="0" borderId="86" xfId="2" applyNumberFormat="1" applyFont="1" applyFill="1" applyBorder="1" applyProtection="1">
      <alignment vertical="center"/>
      <protection locked="0"/>
    </xf>
    <xf numFmtId="164" fontId="51" fillId="0" borderId="83" xfId="2" applyNumberFormat="1" applyFont="1" applyFill="1" applyBorder="1" applyAlignment="1">
      <alignment horizontal="center" vertical="center"/>
    </xf>
    <xf numFmtId="0" fontId="54" fillId="0" borderId="0" xfId="2" applyNumberFormat="1" applyFont="1" applyFill="1" applyBorder="1" applyAlignment="1">
      <alignment horizontal="center"/>
    </xf>
    <xf numFmtId="2" fontId="54" fillId="0" borderId="0" xfId="2" applyNumberFormat="1" applyFont="1" applyFill="1" applyBorder="1" applyAlignment="1"/>
    <xf numFmtId="164" fontId="54" fillId="0" borderId="0" xfId="2" applyNumberFormat="1" applyFont="1" applyFill="1" applyBorder="1" applyAlignment="1"/>
    <xf numFmtId="0" fontId="63" fillId="0" borderId="0" xfId="2" applyNumberFormat="1" applyFont="1" applyFill="1" applyBorder="1" applyAlignment="1">
      <alignment horizontal="center"/>
    </xf>
    <xf numFmtId="0" fontId="52" fillId="0" borderId="0" xfId="2">
      <alignment vertical="center"/>
    </xf>
    <xf numFmtId="0" fontId="52" fillId="0" borderId="44" xfId="2" applyFont="1" applyBorder="1">
      <alignment vertical="center"/>
    </xf>
    <xf numFmtId="0" fontId="65" fillId="2" borderId="44" xfId="2" applyFont="1" applyFill="1" applyBorder="1" applyAlignment="1">
      <alignment horizontal="center" vertical="center" wrapText="1"/>
    </xf>
    <xf numFmtId="0" fontId="6" fillId="2" borderId="44" xfId="2" applyFont="1" applyFill="1" applyBorder="1" applyAlignment="1">
      <alignment horizontal="right" vertical="center" wrapText="1"/>
    </xf>
    <xf numFmtId="0" fontId="52" fillId="0" borderId="93" xfId="2" applyBorder="1" applyAlignment="1">
      <alignment vertical="center"/>
    </xf>
    <xf numFmtId="0" fontId="52" fillId="0" borderId="0" xfId="2" applyAlignment="1">
      <alignment vertical="center"/>
    </xf>
    <xf numFmtId="0" fontId="65" fillId="2" borderId="44" xfId="2" applyFont="1" applyFill="1" applyBorder="1" applyAlignment="1">
      <alignment horizontal="justify" vertical="center" wrapText="1"/>
    </xf>
    <xf numFmtId="2" fontId="65" fillId="2" borderId="44" xfId="2" applyNumberFormat="1" applyFont="1" applyFill="1" applyBorder="1" applyAlignment="1">
      <alignment horizontal="center" vertical="center" wrapText="1"/>
    </xf>
    <xf numFmtId="2" fontId="65" fillId="2" borderId="45" xfId="2" applyNumberFormat="1" applyFont="1" applyFill="1" applyBorder="1" applyAlignment="1">
      <alignment horizontal="center" vertical="center" wrapText="1"/>
    </xf>
    <xf numFmtId="0" fontId="65" fillId="2" borderId="45" xfId="2" applyFont="1" applyFill="1" applyBorder="1" applyAlignment="1">
      <alignment horizontal="justify" vertical="center" wrapText="1"/>
    </xf>
    <xf numFmtId="0" fontId="65" fillId="2" borderId="58" xfId="2" applyFont="1" applyFill="1" applyBorder="1" applyAlignment="1">
      <alignment horizontal="center" vertical="center" wrapText="1"/>
    </xf>
    <xf numFmtId="0" fontId="65" fillId="2" borderId="0" xfId="2" applyFont="1" applyFill="1" applyBorder="1" applyAlignment="1">
      <alignment horizontal="center" vertical="center" wrapText="1"/>
    </xf>
    <xf numFmtId="0" fontId="65" fillId="2" borderId="0" xfId="2" applyFont="1" applyFill="1" applyBorder="1" applyAlignment="1">
      <alignment horizontal="justify" vertical="center" wrapText="1"/>
    </xf>
    <xf numFmtId="2" fontId="65" fillId="2" borderId="46" xfId="2" applyNumberFormat="1" applyFont="1" applyFill="1" applyBorder="1" applyAlignment="1">
      <alignment horizontal="center" vertical="center" wrapText="1"/>
    </xf>
    <xf numFmtId="2" fontId="52" fillId="0" borderId="0" xfId="2" applyNumberFormat="1" applyFont="1">
      <alignment vertical="center"/>
    </xf>
    <xf numFmtId="0" fontId="65" fillId="2" borderId="46" xfId="2" applyFont="1" applyFill="1" applyBorder="1" applyAlignment="1">
      <alignment horizontal="justify" vertical="center" wrapText="1"/>
    </xf>
    <xf numFmtId="0" fontId="52" fillId="0" borderId="0" xfId="2" applyFont="1" applyAlignment="1">
      <alignment horizontal="center" vertical="center"/>
    </xf>
    <xf numFmtId="164" fontId="61" fillId="0" borderId="91" xfId="3" applyNumberFormat="1" applyFont="1" applyFill="1" applyBorder="1" applyAlignment="1">
      <alignment horizontal="center" vertical="center"/>
      <protection locked="0"/>
    </xf>
    <xf numFmtId="164" fontId="61" fillId="0" borderId="92" xfId="3" applyNumberFormat="1" applyFont="1" applyFill="1" applyBorder="1" applyAlignment="1">
      <alignment horizontal="center" vertical="center"/>
      <protection locked="0"/>
    </xf>
    <xf numFmtId="164" fontId="62" fillId="0" borderId="91" xfId="2" applyNumberFormat="1" applyFont="1" applyFill="1" applyBorder="1" applyAlignment="1">
      <alignment horizontal="center" vertical="center"/>
    </xf>
    <xf numFmtId="164" fontId="62" fillId="0" borderId="86" xfId="2" applyNumberFormat="1" applyFont="1" applyFill="1" applyBorder="1" applyAlignment="1">
      <alignment horizontal="center" vertical="center"/>
    </xf>
    <xf numFmtId="164" fontId="61" fillId="0" borderId="52" xfId="3" applyNumberFormat="1" applyFont="1" applyFill="1" applyBorder="1" applyAlignment="1">
      <alignment horizontal="center" vertical="center"/>
      <protection locked="0"/>
    </xf>
    <xf numFmtId="164" fontId="61" fillId="0" borderId="59" xfId="3" applyNumberFormat="1" applyFont="1" applyFill="1" applyBorder="1" applyAlignment="1">
      <alignment horizontal="center" vertical="center"/>
      <protection locked="0"/>
    </xf>
    <xf numFmtId="164" fontId="61" fillId="0" borderId="52" xfId="2" applyNumberFormat="1" applyFont="1" applyFill="1" applyBorder="1" applyProtection="1">
      <alignment vertical="center"/>
      <protection locked="0"/>
    </xf>
    <xf numFmtId="164" fontId="61" fillId="0" borderId="54" xfId="2" applyNumberFormat="1" applyFont="1" applyFill="1" applyBorder="1" applyProtection="1">
      <alignment vertical="center"/>
      <protection locked="0"/>
    </xf>
    <xf numFmtId="0" fontId="68" fillId="0" borderId="48" xfId="2" applyNumberFormat="1" applyFont="1" applyFill="1" applyBorder="1" applyAlignment="1">
      <alignment horizontal="center" vertical="center" wrapText="1"/>
    </xf>
    <xf numFmtId="0" fontId="68" fillId="0" borderId="90" xfId="2" applyNumberFormat="1" applyFont="1" applyFill="1" applyBorder="1" applyAlignment="1">
      <alignment horizontal="center" vertical="center" wrapText="1"/>
    </xf>
    <xf numFmtId="0" fontId="68" fillId="0" borderId="84" xfId="2" applyNumberFormat="1" applyFont="1" applyFill="1" applyBorder="1" applyAlignment="1">
      <alignment horizontal="center" vertical="center" wrapText="1"/>
    </xf>
    <xf numFmtId="0" fontId="60" fillId="0" borderId="15" xfId="3" applyFont="1" applyFill="1" applyBorder="1" applyAlignment="1" applyProtection="1">
      <alignment horizontal="left" vertical="center" wrapText="1"/>
    </xf>
    <xf numFmtId="0" fontId="61" fillId="0" borderId="87" xfId="2" applyNumberFormat="1" applyFont="1" applyFill="1" applyBorder="1" applyAlignment="1" applyProtection="1">
      <alignment horizontal="center" vertical="center"/>
      <protection locked="0"/>
    </xf>
    <xf numFmtId="0" fontId="61" fillId="0" borderId="89" xfId="3" applyFont="1" applyFill="1" applyBorder="1" applyAlignment="1">
      <protection locked="0"/>
    </xf>
    <xf numFmtId="0" fontId="61" fillId="0" borderId="89" xfId="2" applyNumberFormat="1" applyFont="1" applyFill="1" applyBorder="1" applyAlignment="1" applyProtection="1">
      <alignment horizontal="center" vertical="center"/>
      <protection locked="0"/>
    </xf>
    <xf numFmtId="164" fontId="61" fillId="0" borderId="89" xfId="3" applyNumberFormat="1" applyFont="1" applyFill="1" applyBorder="1" applyAlignment="1">
      <alignment horizontal="center" vertical="center" wrapText="1"/>
      <protection locked="0"/>
    </xf>
    <xf numFmtId="164" fontId="61" fillId="0" borderId="87" xfId="3" applyNumberFormat="1" applyFont="1" applyFill="1" applyBorder="1" applyAlignment="1">
      <alignment horizontal="center" vertical="center"/>
      <protection locked="0"/>
    </xf>
    <xf numFmtId="0" fontId="68" fillId="0" borderId="43" xfId="2" applyNumberFormat="1" applyFont="1" applyFill="1" applyBorder="1" applyAlignment="1">
      <alignment horizontal="center" vertical="center" wrapText="1"/>
    </xf>
    <xf numFmtId="0" fontId="56" fillId="20" borderId="81" xfId="2" applyNumberFormat="1" applyFont="1" applyFill="1" applyBorder="1" applyAlignment="1">
      <alignment horizontal="center" vertical="center"/>
    </xf>
    <xf numFmtId="0" fontId="60" fillId="20" borderId="31" xfId="3" applyFont="1" applyFill="1" applyBorder="1" applyAlignment="1" applyProtection="1">
      <alignment horizontal="left" vertical="center" wrapText="1"/>
    </xf>
    <xf numFmtId="0" fontId="67" fillId="20" borderId="94" xfId="2" applyNumberFormat="1" applyFont="1" applyFill="1" applyBorder="1" applyAlignment="1">
      <alignment horizontal="center" vertical="center"/>
    </xf>
    <xf numFmtId="164" fontId="67" fillId="20" borderId="31" xfId="2" applyNumberFormat="1" applyFont="1" applyFill="1" applyBorder="1" applyAlignment="1">
      <alignment horizontal="center" vertical="center"/>
    </xf>
    <xf numFmtId="0" fontId="66" fillId="21" borderId="95" xfId="2" applyNumberFormat="1" applyFont="1" applyFill="1" applyBorder="1" applyAlignment="1" applyProtection="1">
      <alignment horizontal="center" vertical="center"/>
      <protection locked="0"/>
    </xf>
    <xf numFmtId="0" fontId="66" fillId="21" borderId="81" xfId="3" applyFont="1" applyFill="1" applyBorder="1" applyAlignment="1">
      <alignment horizontal="center" vertical="center"/>
      <protection locked="0"/>
    </xf>
    <xf numFmtId="0" fontId="66" fillId="21" borderId="81" xfId="2" applyNumberFormat="1" applyFont="1" applyFill="1" applyBorder="1" applyAlignment="1">
      <alignment horizontal="center" vertical="center"/>
    </xf>
    <xf numFmtId="0" fontId="66" fillId="21" borderId="96" xfId="2" applyNumberFormat="1" applyFont="1" applyFill="1" applyBorder="1" applyAlignment="1" applyProtection="1">
      <alignment horizontal="center" vertical="center"/>
      <protection locked="0"/>
    </xf>
    <xf numFmtId="164" fontId="66" fillId="21" borderId="96" xfId="3" applyNumberFormat="1" applyFont="1" applyFill="1" applyBorder="1" applyAlignment="1">
      <alignment horizontal="center" vertical="center" wrapText="1"/>
      <protection locked="0"/>
    </xf>
    <xf numFmtId="164" fontId="66" fillId="21" borderId="95" xfId="3" applyNumberFormat="1" applyFont="1" applyFill="1" applyBorder="1" applyAlignment="1">
      <alignment horizontal="center" vertical="center"/>
      <protection locked="0"/>
    </xf>
    <xf numFmtId="2" fontId="66" fillId="21" borderId="81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15" borderId="28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1" fontId="69" fillId="17" borderId="17" xfId="0" applyNumberFormat="1" applyFont="1" applyFill="1" applyBorder="1" applyAlignment="1" applyProtection="1">
      <alignment horizontal="center" vertical="center" wrapText="1"/>
      <protection hidden="1"/>
    </xf>
    <xf numFmtId="0" fontId="70" fillId="20" borderId="43" xfId="2" applyNumberFormat="1" applyFont="1" applyFill="1" applyBorder="1" applyAlignment="1">
      <alignment horizontal="center" vertical="center"/>
    </xf>
    <xf numFmtId="0" fontId="71" fillId="20" borderId="43" xfId="2" applyNumberFormat="1" applyFont="1" applyFill="1" applyBorder="1" applyAlignment="1">
      <alignment horizontal="center" vertical="center"/>
    </xf>
    <xf numFmtId="0" fontId="72" fillId="17" borderId="0" xfId="0" applyFont="1" applyFill="1"/>
    <xf numFmtId="0" fontId="0" fillId="17" borderId="0" xfId="0" applyFill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4" fillId="0" borderId="4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 wrapText="1"/>
    </xf>
    <xf numFmtId="2" fontId="4" fillId="0" borderId="44" xfId="0" applyNumberFormat="1" applyFont="1" applyBorder="1" applyAlignment="1">
      <alignment horizontal="center" vertical="center" wrapText="1"/>
    </xf>
    <xf numFmtId="2" fontId="4" fillId="0" borderId="55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16" borderId="0" xfId="0" applyFont="1" applyFill="1" applyBorder="1"/>
    <xf numFmtId="0" fontId="23" fillId="22" borderId="0" xfId="0" applyFont="1" applyFill="1" applyBorder="1"/>
    <xf numFmtId="0" fontId="0" fillId="0" borderId="79" xfId="0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right" vertical="center" wrapText="1"/>
    </xf>
    <xf numFmtId="0" fontId="4" fillId="0" borderId="99" xfId="0" applyFont="1" applyBorder="1" applyAlignment="1">
      <alignment horizontal="right" vertical="center" wrapText="1"/>
    </xf>
    <xf numFmtId="0" fontId="4" fillId="0" borderId="100" xfId="0" applyFont="1" applyBorder="1" applyAlignment="1">
      <alignment horizontal="left" vertical="center" wrapText="1"/>
    </xf>
    <xf numFmtId="0" fontId="0" fillId="0" borderId="0" xfId="0" applyFill="1"/>
    <xf numFmtId="164" fontId="39" fillId="13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5" fillId="2" borderId="44" xfId="2" applyFont="1" applyFill="1" applyBorder="1" applyAlignment="1">
      <alignment horizontal="center" vertical="center" wrapText="1"/>
    </xf>
    <xf numFmtId="0" fontId="48" fillId="19" borderId="34" xfId="0" applyFont="1" applyFill="1" applyBorder="1" applyAlignment="1">
      <alignment horizontal="center"/>
    </xf>
    <xf numFmtId="2" fontId="65" fillId="2" borderId="58" xfId="2" applyNumberFormat="1" applyFont="1" applyFill="1" applyBorder="1" applyAlignment="1">
      <alignment horizontal="center" vertical="center" wrapText="1"/>
    </xf>
    <xf numFmtId="2" fontId="65" fillId="2" borderId="0" xfId="2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 indent="1"/>
    </xf>
    <xf numFmtId="0" fontId="77" fillId="2" borderId="0" xfId="0" applyFont="1" applyFill="1" applyAlignment="1">
      <alignment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 indent="3"/>
    </xf>
    <xf numFmtId="0" fontId="20" fillId="2" borderId="19" xfId="0" applyFont="1" applyFill="1" applyBorder="1" applyAlignment="1">
      <alignment horizontal="right" vertical="center" wrapText="1"/>
    </xf>
    <xf numFmtId="0" fontId="20" fillId="2" borderId="36" xfId="0" applyFont="1" applyFill="1" applyBorder="1" applyAlignment="1">
      <alignment horizontal="left" vertical="center" wrapText="1" indent="1"/>
    </xf>
    <xf numFmtId="0" fontId="20" fillId="2" borderId="36" xfId="0" applyFont="1" applyFill="1" applyBorder="1" applyAlignment="1">
      <alignment horizontal="left" vertical="center" wrapText="1" indent="2"/>
    </xf>
    <xf numFmtId="0" fontId="20" fillId="2" borderId="0" xfId="0" applyFont="1" applyFill="1" applyAlignment="1">
      <alignment horizontal="left" vertical="center" wrapText="1" indent="2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 indent="3"/>
    </xf>
    <xf numFmtId="0" fontId="20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 indent="3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 indent="2"/>
    </xf>
    <xf numFmtId="0" fontId="3" fillId="2" borderId="36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3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 indent="2"/>
    </xf>
    <xf numFmtId="0" fontId="4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left" vertical="center" wrapText="1" indent="2"/>
    </xf>
    <xf numFmtId="0" fontId="10" fillId="9" borderId="44" xfId="0" applyFont="1" applyFill="1" applyBorder="1" applyAlignment="1">
      <alignment horizontal="left" vertical="center" wrapText="1" indent="2"/>
    </xf>
    <xf numFmtId="0" fontId="10" fillId="9" borderId="55" xfId="0" applyFont="1" applyFill="1" applyBorder="1" applyAlignment="1">
      <alignment horizontal="left" vertical="center" wrapText="1" indent="2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41" xfId="0" applyFont="1" applyFill="1" applyBorder="1" applyAlignment="1">
      <alignment horizontal="center" vertical="center" wrapText="1"/>
    </xf>
    <xf numFmtId="0" fontId="2" fillId="23" borderId="37" xfId="0" applyFont="1" applyFill="1" applyBorder="1" applyAlignment="1">
      <alignment horizontal="center" vertical="center" wrapText="1"/>
    </xf>
    <xf numFmtId="0" fontId="30" fillId="23" borderId="60" xfId="0" applyFont="1" applyFill="1" applyBorder="1" applyAlignment="1">
      <alignment horizontal="center" vertical="center"/>
    </xf>
    <xf numFmtId="0" fontId="2" fillId="23" borderId="34" xfId="0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center" vertical="center" wrapText="1"/>
    </xf>
    <xf numFmtId="0" fontId="30" fillId="23" borderId="17" xfId="0" applyFont="1" applyFill="1" applyBorder="1" applyAlignment="1">
      <alignment horizontal="center" vertical="center"/>
    </xf>
    <xf numFmtId="0" fontId="4" fillId="25" borderId="79" xfId="0" applyFont="1" applyFill="1" applyBorder="1" applyAlignment="1">
      <alignment horizontal="center" vertical="center" wrapText="1"/>
    </xf>
    <xf numFmtId="0" fontId="10" fillId="25" borderId="104" xfId="0" applyFont="1" applyFill="1" applyBorder="1" applyAlignment="1" applyProtection="1">
      <alignment horizontal="center" vertical="center" wrapText="1"/>
      <protection locked="0" hidden="1"/>
    </xf>
    <xf numFmtId="0" fontId="79" fillId="25" borderId="41" xfId="0" applyFont="1" applyFill="1" applyBorder="1" applyAlignment="1" applyProtection="1">
      <alignment horizontal="center" vertical="center" wrapText="1"/>
      <protection locked="0" hidden="1"/>
    </xf>
    <xf numFmtId="0" fontId="4" fillId="25" borderId="50" xfId="0" applyFont="1" applyFill="1" applyBorder="1" applyAlignment="1">
      <alignment horizontal="center" vertical="center" wrapText="1"/>
    </xf>
    <xf numFmtId="0" fontId="10" fillId="25" borderId="79" xfId="0" applyFont="1" applyFill="1" applyBorder="1" applyAlignment="1" applyProtection="1">
      <alignment horizontal="center" vertical="center" wrapText="1"/>
      <protection locked="0" hidden="1"/>
    </xf>
    <xf numFmtId="0" fontId="10" fillId="25" borderId="36" xfId="0" applyFont="1" applyFill="1" applyBorder="1" applyAlignment="1" applyProtection="1">
      <alignment horizontal="center" vertical="center" wrapText="1"/>
      <protection locked="0" hidden="1"/>
    </xf>
    <xf numFmtId="0" fontId="4" fillId="25" borderId="41" xfId="0" applyFont="1" applyFill="1" applyBorder="1" applyAlignment="1">
      <alignment horizontal="center" vertical="center" wrapText="1"/>
    </xf>
    <xf numFmtId="0" fontId="4" fillId="25" borderId="90" xfId="0" applyFont="1" applyFill="1" applyBorder="1" applyAlignment="1">
      <alignment horizontal="center" vertical="center" wrapText="1"/>
    </xf>
    <xf numFmtId="0" fontId="10" fillId="25" borderId="106" xfId="0" applyFont="1" applyFill="1" applyBorder="1" applyAlignment="1" applyProtection="1">
      <alignment horizontal="center" vertical="center" wrapText="1"/>
      <protection locked="0" hidden="1"/>
    </xf>
    <xf numFmtId="0" fontId="10" fillId="25" borderId="90" xfId="0" applyFont="1" applyFill="1" applyBorder="1" applyAlignment="1" applyProtection="1">
      <alignment horizontal="center" vertical="center" wrapText="1"/>
      <protection locked="0" hidden="1"/>
    </xf>
    <xf numFmtId="0" fontId="4" fillId="25" borderId="29" xfId="0" applyFont="1" applyFill="1" applyBorder="1" applyAlignment="1">
      <alignment horizontal="center" vertical="center" wrapText="1"/>
    </xf>
    <xf numFmtId="0" fontId="4" fillId="25" borderId="44" xfId="0" applyFont="1" applyFill="1" applyBorder="1" applyAlignment="1">
      <alignment horizontal="center" vertical="center" wrapText="1"/>
    </xf>
    <xf numFmtId="0" fontId="10" fillId="25" borderId="29" xfId="0" applyFont="1" applyFill="1" applyBorder="1" applyAlignment="1" applyProtection="1">
      <alignment horizontal="center" vertical="center" wrapText="1"/>
      <protection locked="0" hidden="1"/>
    </xf>
    <xf numFmtId="0" fontId="4" fillId="25" borderId="84" xfId="0" applyFont="1" applyFill="1" applyBorder="1" applyAlignment="1">
      <alignment horizontal="center" vertical="center" wrapText="1"/>
    </xf>
    <xf numFmtId="0" fontId="10" fillId="25" borderId="108" xfId="0" applyFont="1" applyFill="1" applyBorder="1" applyAlignment="1" applyProtection="1">
      <alignment horizontal="center" vertical="center" wrapText="1"/>
      <protection locked="0" hidden="1"/>
    </xf>
    <xf numFmtId="0" fontId="10" fillId="25" borderId="43" xfId="0" applyFont="1" applyFill="1" applyBorder="1" applyAlignment="1" applyProtection="1">
      <alignment horizontal="center" vertical="center" wrapText="1"/>
      <protection locked="0" hidden="1"/>
    </xf>
    <xf numFmtId="0" fontId="4" fillId="25" borderId="55" xfId="0" applyFont="1" applyFill="1" applyBorder="1" applyAlignment="1">
      <alignment horizontal="center" vertical="center" wrapText="1"/>
    </xf>
    <xf numFmtId="0" fontId="10" fillId="25" borderId="84" xfId="0" applyFont="1" applyFill="1" applyBorder="1" applyAlignment="1" applyProtection="1">
      <alignment horizontal="center" vertical="center" wrapText="1"/>
      <protection locked="0" hidden="1"/>
    </xf>
    <xf numFmtId="0" fontId="10" fillId="25" borderId="31" xfId="0" applyFont="1" applyFill="1" applyBorder="1" applyAlignment="1" applyProtection="1">
      <alignment horizontal="center" vertical="center" wrapText="1"/>
      <protection locked="0" hidden="1"/>
    </xf>
    <xf numFmtId="0" fontId="4" fillId="25" borderId="4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79" fillId="25" borderId="36" xfId="0" applyFont="1" applyFill="1" applyBorder="1" applyAlignment="1" applyProtection="1">
      <alignment horizontal="center" vertical="center" wrapText="1"/>
      <protection locked="0" hidden="1"/>
    </xf>
    <xf numFmtId="0" fontId="10" fillId="25" borderId="41" xfId="0" applyFont="1" applyFill="1" applyBorder="1" applyAlignment="1" applyProtection="1">
      <alignment horizontal="center" vertical="center" wrapText="1"/>
      <protection locked="0" hidden="1"/>
    </xf>
    <xf numFmtId="0" fontId="10" fillId="25" borderId="15" xfId="0" applyFont="1" applyFill="1" applyBorder="1" applyAlignment="1" applyProtection="1">
      <alignment horizontal="center" vertical="center" wrapText="1"/>
      <protection locked="0" hidden="1"/>
    </xf>
    <xf numFmtId="0" fontId="10" fillId="25" borderId="48" xfId="0" applyFont="1" applyFill="1" applyBorder="1" applyAlignment="1" applyProtection="1">
      <alignment horizontal="center" vertical="center" wrapText="1"/>
      <protection locked="0" hidden="1"/>
    </xf>
    <xf numFmtId="0" fontId="4" fillId="25" borderId="48" xfId="0" applyFont="1" applyFill="1" applyBorder="1" applyAlignment="1">
      <alignment horizontal="center" vertical="center" wrapText="1"/>
    </xf>
    <xf numFmtId="0" fontId="10" fillId="25" borderId="0" xfId="0" applyFont="1" applyFill="1" applyBorder="1" applyAlignment="1" applyProtection="1">
      <alignment horizontal="center" vertical="center" wrapText="1"/>
      <protection locked="0" hidden="1"/>
    </xf>
    <xf numFmtId="0" fontId="10" fillId="25" borderId="78" xfId="0" applyFont="1" applyFill="1" applyBorder="1" applyAlignment="1" applyProtection="1">
      <alignment horizontal="center" vertical="center" wrapText="1"/>
      <protection locked="0" hidden="1"/>
    </xf>
    <xf numFmtId="0" fontId="10" fillId="25" borderId="83" xfId="0" applyFont="1" applyFill="1" applyBorder="1" applyAlignment="1" applyProtection="1">
      <alignment horizontal="center" vertical="center" wrapText="1"/>
      <protection locked="0" hidden="1"/>
    </xf>
    <xf numFmtId="0" fontId="10" fillId="25" borderId="79" xfId="0" applyFont="1" applyFill="1" applyBorder="1" applyAlignment="1">
      <alignment horizontal="center" vertical="center" wrapText="1"/>
    </xf>
    <xf numFmtId="0" fontId="10" fillId="25" borderId="78" xfId="0" applyFont="1" applyFill="1" applyBorder="1" applyAlignment="1">
      <alignment horizontal="center" vertical="center" wrapText="1"/>
    </xf>
    <xf numFmtId="0" fontId="10" fillId="25" borderId="79" xfId="0" applyFont="1" applyFill="1" applyBorder="1" applyAlignment="1" applyProtection="1">
      <alignment horizontal="center" vertical="center" wrapText="1"/>
      <protection locked="0"/>
    </xf>
    <xf numFmtId="0" fontId="10" fillId="25" borderId="78" xfId="0" applyFont="1" applyFill="1" applyBorder="1" applyAlignment="1" applyProtection="1">
      <alignment horizontal="center" vertical="center" wrapText="1"/>
      <protection locked="0"/>
    </xf>
    <xf numFmtId="0" fontId="10" fillId="25" borderId="90" xfId="0" applyFont="1" applyFill="1" applyBorder="1" applyAlignment="1">
      <alignment horizontal="center" vertical="center" wrapText="1"/>
    </xf>
    <xf numFmtId="0" fontId="10" fillId="25" borderId="29" xfId="0" applyFont="1" applyFill="1" applyBorder="1" applyAlignment="1">
      <alignment horizontal="center" vertical="center" wrapText="1"/>
    </xf>
    <xf numFmtId="0" fontId="10" fillId="25" borderId="90" xfId="0" applyFont="1" applyFill="1" applyBorder="1" applyAlignment="1" applyProtection="1">
      <alignment horizontal="center" vertical="center" wrapText="1"/>
      <protection locked="0"/>
    </xf>
    <xf numFmtId="0" fontId="10" fillId="25" borderId="29" xfId="0" applyFont="1" applyFill="1" applyBorder="1" applyAlignment="1" applyProtection="1">
      <alignment horizontal="center" vertical="center" wrapText="1"/>
      <protection locked="0"/>
    </xf>
    <xf numFmtId="0" fontId="10" fillId="25" borderId="84" xfId="0" applyFont="1" applyFill="1" applyBorder="1" applyAlignment="1">
      <alignment horizontal="center" vertical="center" wrapText="1"/>
    </xf>
    <xf numFmtId="0" fontId="10" fillId="25" borderId="83" xfId="0" applyFont="1" applyFill="1" applyBorder="1" applyAlignment="1">
      <alignment horizontal="center" vertical="center" wrapText="1"/>
    </xf>
    <xf numFmtId="0" fontId="10" fillId="25" borderId="84" xfId="0" applyFont="1" applyFill="1" applyBorder="1" applyAlignment="1" applyProtection="1">
      <alignment horizontal="center" vertical="center" wrapText="1"/>
      <protection locked="0"/>
    </xf>
    <xf numFmtId="0" fontId="10" fillId="25" borderId="83" xfId="0" applyFont="1" applyFill="1" applyBorder="1" applyAlignment="1" applyProtection="1">
      <alignment horizontal="center" vertical="center" wrapText="1"/>
      <protection locked="0"/>
    </xf>
    <xf numFmtId="0" fontId="10" fillId="25" borderId="19" xfId="0" applyFont="1" applyFill="1" applyBorder="1" applyAlignment="1" applyProtection="1">
      <alignment horizontal="center" vertical="center" wrapText="1"/>
      <protection locked="0" hidden="1"/>
    </xf>
    <xf numFmtId="0" fontId="4" fillId="25" borderId="107" xfId="0" applyFont="1" applyFill="1" applyBorder="1" applyAlignment="1">
      <alignment horizontal="center" vertical="center" wrapText="1"/>
    </xf>
    <xf numFmtId="0" fontId="10" fillId="25" borderId="40" xfId="0" applyFont="1" applyFill="1" applyBorder="1" applyAlignment="1" applyProtection="1">
      <alignment horizontal="center" vertical="center" wrapText="1"/>
      <protection locked="0" hidden="1"/>
    </xf>
    <xf numFmtId="0" fontId="10" fillId="25" borderId="76" xfId="0" applyFont="1" applyFill="1" applyBorder="1" applyAlignment="1" applyProtection="1">
      <alignment horizontal="center" vertical="center" wrapText="1"/>
      <protection locked="0" hidden="1"/>
    </xf>
    <xf numFmtId="0" fontId="10" fillId="25" borderId="52" xfId="0" applyFont="1" applyFill="1" applyBorder="1" applyAlignment="1" applyProtection="1">
      <alignment horizontal="center" vertical="center" wrapText="1"/>
      <protection locked="0" hidden="1"/>
    </xf>
    <xf numFmtId="0" fontId="10" fillId="25" borderId="44" xfId="0" applyFont="1" applyFill="1" applyBorder="1" applyAlignment="1" applyProtection="1">
      <alignment horizontal="center" vertical="center" wrapText="1"/>
      <protection locked="0" hidden="1"/>
    </xf>
    <xf numFmtId="0" fontId="4" fillId="25" borderId="114" xfId="0" applyFont="1" applyFill="1" applyBorder="1" applyAlignment="1">
      <alignment horizontal="center" vertical="center" wrapText="1"/>
    </xf>
    <xf numFmtId="0" fontId="10" fillId="25" borderId="87" xfId="0" applyFont="1" applyFill="1" applyBorder="1" applyAlignment="1" applyProtection="1">
      <alignment horizontal="center" vertical="center" wrapText="1"/>
      <protection locked="0" hidden="1"/>
    </xf>
    <xf numFmtId="0" fontId="10" fillId="25" borderId="115" xfId="0" applyFont="1" applyFill="1" applyBorder="1" applyAlignment="1" applyProtection="1">
      <alignment horizontal="center" vertical="center" wrapText="1"/>
      <protection locked="0" hidden="1"/>
    </xf>
    <xf numFmtId="0" fontId="4" fillId="25" borderId="105" xfId="0" applyFont="1" applyFill="1" applyBorder="1" applyAlignment="1">
      <alignment horizontal="center" vertical="center" wrapText="1"/>
    </xf>
    <xf numFmtId="0" fontId="4" fillId="25" borderId="109" xfId="0" applyFont="1" applyFill="1" applyBorder="1" applyAlignment="1">
      <alignment horizontal="center" vertical="center" wrapText="1"/>
    </xf>
    <xf numFmtId="0" fontId="4" fillId="25" borderId="51" xfId="0" applyFont="1" applyFill="1" applyBorder="1" applyAlignment="1">
      <alignment horizontal="center" vertical="center" wrapText="1"/>
    </xf>
    <xf numFmtId="0" fontId="10" fillId="25" borderId="17" xfId="0" applyFont="1" applyFill="1" applyBorder="1" applyAlignment="1" applyProtection="1">
      <alignment horizontal="center" vertical="center" wrapText="1"/>
      <protection locked="0" hidden="1"/>
    </xf>
    <xf numFmtId="0" fontId="10" fillId="25" borderId="81" xfId="0" applyFont="1" applyFill="1" applyBorder="1" applyAlignment="1" applyProtection="1">
      <alignment horizontal="center" vertical="center" wrapText="1"/>
      <protection locked="0" hidden="1"/>
    </xf>
    <xf numFmtId="0" fontId="10" fillId="25" borderId="38" xfId="0" applyFont="1" applyFill="1" applyBorder="1" applyAlignment="1" applyProtection="1">
      <alignment horizontal="center" vertical="center" wrapText="1"/>
      <protection locked="0" hidden="1"/>
    </xf>
    <xf numFmtId="0" fontId="10" fillId="25" borderId="116" xfId="0" applyFont="1" applyFill="1" applyBorder="1" applyAlignment="1" applyProtection="1">
      <alignment horizontal="center" vertical="center" wrapText="1"/>
      <protection locked="0" hidden="1"/>
    </xf>
    <xf numFmtId="0" fontId="4" fillId="25" borderId="47" xfId="0" applyFont="1" applyFill="1" applyBorder="1" applyAlignment="1">
      <alignment horizontal="center" vertical="center" wrapText="1"/>
    </xf>
    <xf numFmtId="0" fontId="4" fillId="25" borderId="104" xfId="0" applyFont="1" applyFill="1" applyBorder="1" applyAlignment="1">
      <alignment vertical="center" wrapText="1"/>
    </xf>
    <xf numFmtId="0" fontId="32" fillId="25" borderId="42" xfId="0" applyFont="1" applyFill="1" applyBorder="1" applyAlignment="1">
      <alignment vertical="center"/>
    </xf>
    <xf numFmtId="0" fontId="32" fillId="25" borderId="0" xfId="0" applyFont="1" applyFill="1" applyBorder="1" applyAlignment="1">
      <alignment horizontal="center" vertical="center"/>
    </xf>
    <xf numFmtId="0" fontId="32" fillId="25" borderId="42" xfId="0" applyFont="1" applyFill="1" applyBorder="1" applyAlignment="1">
      <alignment horizontal="center" vertical="center"/>
    </xf>
    <xf numFmtId="0" fontId="10" fillId="25" borderId="49" xfId="0" applyFont="1" applyFill="1" applyBorder="1" applyAlignment="1" applyProtection="1">
      <alignment horizontal="center" vertical="center" wrapText="1"/>
      <protection locked="0" hidden="1"/>
    </xf>
    <xf numFmtId="0" fontId="10" fillId="25" borderId="50" xfId="0" applyFont="1" applyFill="1" applyBorder="1" applyAlignment="1" applyProtection="1">
      <alignment horizontal="center" vertical="center" wrapText="1"/>
      <protection locked="0" hidden="1"/>
    </xf>
    <xf numFmtId="0" fontId="4" fillId="25" borderId="106" xfId="0" applyFont="1" applyFill="1" applyBorder="1" applyAlignment="1">
      <alignment vertical="center" wrapText="1"/>
    </xf>
    <xf numFmtId="0" fontId="4" fillId="25" borderId="117" xfId="0" applyFont="1" applyFill="1" applyBorder="1" applyAlignment="1">
      <alignment vertical="center" wrapText="1"/>
    </xf>
    <xf numFmtId="0" fontId="10" fillId="25" borderId="0" xfId="0" applyFont="1" applyFill="1" applyBorder="1" applyAlignment="1">
      <alignment horizontal="center" vertical="center" wrapText="1"/>
    </xf>
    <xf numFmtId="0" fontId="10" fillId="25" borderId="45" xfId="0" applyFont="1" applyFill="1" applyBorder="1" applyAlignment="1" applyProtection="1">
      <alignment horizontal="center" vertical="center" wrapText="1"/>
      <protection locked="0" hidden="1"/>
    </xf>
    <xf numFmtId="0" fontId="79" fillId="25" borderId="90" xfId="0" applyFont="1" applyFill="1" applyBorder="1" applyAlignment="1" applyProtection="1">
      <alignment horizontal="center" vertical="center" wrapText="1"/>
      <protection locked="0" hidden="1"/>
    </xf>
    <xf numFmtId="0" fontId="79" fillId="25" borderId="43" xfId="0" applyFont="1" applyFill="1" applyBorder="1" applyAlignment="1" applyProtection="1">
      <alignment horizontal="center" vertical="center" wrapText="1"/>
      <protection locked="0" hidden="1"/>
    </xf>
    <xf numFmtId="0" fontId="79" fillId="25" borderId="48" xfId="0" applyFont="1" applyFill="1" applyBorder="1" applyAlignment="1" applyProtection="1">
      <alignment horizontal="center" vertical="center" wrapText="1"/>
      <protection locked="0" hidden="1"/>
    </xf>
    <xf numFmtId="0" fontId="4" fillId="25" borderId="111" xfId="0" applyFont="1" applyFill="1" applyBorder="1" applyAlignment="1">
      <alignment horizontal="center" vertical="center" wrapText="1"/>
    </xf>
    <xf numFmtId="0" fontId="4" fillId="25" borderId="113" xfId="0" applyFont="1" applyFill="1" applyBorder="1" applyAlignment="1">
      <alignment horizontal="center" vertical="center" wrapText="1"/>
    </xf>
    <xf numFmtId="0" fontId="4" fillId="25" borderId="78" xfId="0" applyFont="1" applyFill="1" applyBorder="1" applyAlignment="1">
      <alignment horizontal="center" vertical="center" wrapText="1"/>
    </xf>
    <xf numFmtId="0" fontId="4" fillId="25" borderId="117" xfId="0" applyFont="1" applyFill="1" applyBorder="1" applyAlignment="1">
      <alignment horizontal="center" vertical="center" wrapText="1"/>
    </xf>
    <xf numFmtId="0" fontId="10" fillId="25" borderId="62" xfId="0" applyFont="1" applyFill="1" applyBorder="1" applyAlignment="1" applyProtection="1">
      <alignment horizontal="center" vertical="center" wrapText="1"/>
      <protection locked="0" hidden="1"/>
    </xf>
    <xf numFmtId="0" fontId="10" fillId="25" borderId="47" xfId="0" applyFont="1" applyFill="1" applyBorder="1" applyAlignment="1" applyProtection="1">
      <alignment horizontal="center" vertical="center" wrapText="1"/>
      <protection locked="0" hidden="1"/>
    </xf>
    <xf numFmtId="0" fontId="4" fillId="25" borderId="62" xfId="0" applyFont="1" applyFill="1" applyBorder="1" applyAlignment="1">
      <alignment horizontal="center" vertical="center" wrapText="1"/>
    </xf>
    <xf numFmtId="0" fontId="4" fillId="25" borderId="118" xfId="0" applyFont="1" applyFill="1" applyBorder="1" applyAlignment="1">
      <alignment horizontal="center" vertical="center" wrapText="1"/>
    </xf>
    <xf numFmtId="0" fontId="4" fillId="25" borderId="83" xfId="0" applyFont="1" applyFill="1" applyBorder="1" applyAlignment="1">
      <alignment horizontal="center" vertical="center" wrapText="1"/>
    </xf>
    <xf numFmtId="0" fontId="4" fillId="25" borderId="115" xfId="0" applyFont="1" applyFill="1" applyBorder="1" applyAlignment="1">
      <alignment horizontal="center" vertical="center" wrapText="1"/>
    </xf>
    <xf numFmtId="0" fontId="4" fillId="25" borderId="15" xfId="0" applyFont="1" applyFill="1" applyBorder="1" applyAlignment="1">
      <alignment horizontal="center" vertical="center" wrapText="1"/>
    </xf>
    <xf numFmtId="0" fontId="10" fillId="25" borderId="80" xfId="0" applyFont="1" applyFill="1" applyBorder="1" applyAlignment="1" applyProtection="1">
      <alignment horizontal="left" vertical="center" wrapText="1"/>
      <protection locked="0" hidden="1"/>
    </xf>
    <xf numFmtId="0" fontId="10" fillId="25" borderId="91" xfId="0" applyFont="1" applyFill="1" applyBorder="1" applyAlignment="1" applyProtection="1">
      <alignment horizontal="left" vertical="center" wrapText="1"/>
      <protection locked="0" hidden="1"/>
    </xf>
    <xf numFmtId="0" fontId="10" fillId="25" borderId="44" xfId="0" applyFont="1" applyFill="1" applyBorder="1" applyAlignment="1" applyProtection="1">
      <alignment horizontal="left" vertical="center" wrapText="1"/>
      <protection locked="0" hidden="1"/>
    </xf>
    <xf numFmtId="0" fontId="10" fillId="25" borderId="86" xfId="0" applyFont="1" applyFill="1" applyBorder="1" applyAlignment="1" applyProtection="1">
      <alignment horizontal="left" vertical="center" wrapText="1"/>
      <protection locked="0" hidden="1"/>
    </xf>
    <xf numFmtId="0" fontId="10" fillId="25" borderId="110" xfId="0" applyFont="1" applyFill="1" applyBorder="1" applyAlignment="1" applyProtection="1">
      <alignment horizontal="left" vertical="center" wrapText="1"/>
      <protection locked="0" hidden="1"/>
    </xf>
    <xf numFmtId="0" fontId="10" fillId="25" borderId="111" xfId="0" applyFont="1" applyFill="1" applyBorder="1" applyAlignment="1" applyProtection="1">
      <alignment horizontal="left" vertical="center" wrapText="1"/>
      <protection locked="0" hidden="1"/>
    </xf>
    <xf numFmtId="0" fontId="10" fillId="25" borderId="112" xfId="0" applyFont="1" applyFill="1" applyBorder="1" applyAlignment="1" applyProtection="1">
      <alignment horizontal="left" vertical="center" wrapText="1"/>
      <protection locked="0" hidden="1"/>
    </xf>
    <xf numFmtId="0" fontId="10" fillId="25" borderId="113" xfId="0" applyFont="1" applyFill="1" applyBorder="1" applyAlignment="1" applyProtection="1">
      <alignment horizontal="left" vertical="center" wrapText="1"/>
      <protection locked="0" hidden="1"/>
    </xf>
    <xf numFmtId="0" fontId="10" fillId="25" borderId="89" xfId="0" applyFont="1" applyFill="1" applyBorder="1" applyAlignment="1" applyProtection="1">
      <alignment horizontal="left" vertical="center" wrapText="1"/>
      <protection locked="0" hidden="1"/>
    </xf>
    <xf numFmtId="0" fontId="10" fillId="25" borderId="46" xfId="0" applyFont="1" applyFill="1" applyBorder="1" applyAlignment="1" applyProtection="1">
      <alignment horizontal="left" vertical="center" wrapText="1"/>
      <protection locked="0" hidden="1"/>
    </xf>
    <xf numFmtId="0" fontId="10" fillId="25" borderId="80" xfId="0" applyFont="1" applyFill="1" applyBorder="1" applyAlignment="1">
      <alignment horizontal="left" vertical="center" wrapText="1"/>
    </xf>
    <xf numFmtId="0" fontId="10" fillId="25" borderId="50" xfId="0" applyFont="1" applyFill="1" applyBorder="1" applyAlignment="1">
      <alignment horizontal="left" vertical="center" wrapText="1"/>
    </xf>
    <xf numFmtId="0" fontId="10" fillId="25" borderId="91" xfId="0" applyFont="1" applyFill="1" applyBorder="1" applyAlignment="1">
      <alignment horizontal="left" vertical="center" wrapText="1"/>
    </xf>
    <xf numFmtId="0" fontId="10" fillId="25" borderId="44" xfId="0" applyFont="1" applyFill="1" applyBorder="1" applyAlignment="1">
      <alignment horizontal="left" vertical="center" wrapText="1"/>
    </xf>
    <xf numFmtId="0" fontId="10" fillId="25" borderId="86" xfId="0" applyFont="1" applyFill="1" applyBorder="1" applyAlignment="1">
      <alignment horizontal="left" vertical="center" wrapText="1"/>
    </xf>
    <xf numFmtId="0" fontId="10" fillId="25" borderId="55" xfId="0" applyFont="1" applyFill="1" applyBorder="1" applyAlignment="1">
      <alignment horizontal="left" vertical="center" wrapText="1"/>
    </xf>
    <xf numFmtId="0" fontId="10" fillId="25" borderId="50" xfId="0" applyFont="1" applyFill="1" applyBorder="1" applyAlignment="1" applyProtection="1">
      <alignment horizontal="left" vertical="center" wrapText="1"/>
      <protection locked="0"/>
    </xf>
    <xf numFmtId="0" fontId="10" fillId="25" borderId="44" xfId="0" applyFont="1" applyFill="1" applyBorder="1" applyAlignment="1" applyProtection="1">
      <alignment horizontal="left" vertical="center" wrapText="1"/>
      <protection locked="0"/>
    </xf>
    <xf numFmtId="0" fontId="10" fillId="25" borderId="55" xfId="0" applyFont="1" applyFill="1" applyBorder="1" applyAlignment="1" applyProtection="1">
      <alignment horizontal="left" vertical="center" wrapText="1"/>
      <protection locked="0"/>
    </xf>
    <xf numFmtId="0" fontId="79" fillId="25" borderId="19" xfId="0" applyFont="1" applyFill="1" applyBorder="1" applyAlignment="1" applyProtection="1">
      <alignment horizontal="center" vertical="center" wrapText="1"/>
      <protection locked="0" hidden="1"/>
    </xf>
    <xf numFmtId="0" fontId="82" fillId="2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/>
    </xf>
    <xf numFmtId="0" fontId="83" fillId="0" borderId="31" xfId="0" applyFont="1" applyFill="1" applyBorder="1" applyAlignment="1">
      <alignment vertical="center"/>
    </xf>
    <xf numFmtId="0" fontId="83" fillId="23" borderId="17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/>
    </xf>
    <xf numFmtId="164" fontId="24" fillId="16" borderId="0" xfId="0" applyNumberFormat="1" applyFont="1" applyFill="1" applyBorder="1" applyAlignment="1">
      <alignment horizontal="center" vertical="center" wrapText="1"/>
    </xf>
    <xf numFmtId="0" fontId="84" fillId="0" borderId="42" xfId="0" applyFont="1" applyFill="1" applyBorder="1" applyAlignment="1">
      <alignment horizontal="left" vertical="center" wrapText="1"/>
    </xf>
    <xf numFmtId="0" fontId="84" fillId="0" borderId="4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left" vertical="center" wrapText="1" indent="2"/>
    </xf>
    <xf numFmtId="0" fontId="10" fillId="9" borderId="44" xfId="0" applyFont="1" applyFill="1" applyBorder="1" applyAlignment="1">
      <alignment horizontal="left" vertical="center" wrapText="1" indent="2"/>
    </xf>
    <xf numFmtId="0" fontId="10" fillId="9" borderId="55" xfId="0" applyFont="1" applyFill="1" applyBorder="1" applyAlignment="1">
      <alignment horizontal="left" vertical="center" wrapText="1" indent="2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1" fillId="25" borderId="105" xfId="0" applyFont="1" applyFill="1" applyBorder="1" applyAlignment="1">
      <alignment horizontal="center" vertical="center"/>
    </xf>
    <xf numFmtId="0" fontId="31" fillId="25" borderId="107" xfId="0" applyFont="1" applyFill="1" applyBorder="1" applyAlignment="1">
      <alignment horizontal="center" vertical="center"/>
    </xf>
    <xf numFmtId="0" fontId="31" fillId="25" borderId="109" xfId="0" applyFont="1" applyFill="1" applyBorder="1" applyAlignment="1">
      <alignment horizontal="center" vertical="center"/>
    </xf>
    <xf numFmtId="0" fontId="10" fillId="25" borderId="42" xfId="0" applyFont="1" applyFill="1" applyBorder="1" applyAlignment="1">
      <alignment horizontal="center" vertical="center" wrapText="1"/>
    </xf>
    <xf numFmtId="0" fontId="10" fillId="25" borderId="55" xfId="0" applyFont="1" applyFill="1" applyBorder="1" applyAlignment="1" applyProtection="1">
      <alignment horizontal="left" vertical="center" wrapText="1"/>
      <protection locked="0"/>
    </xf>
    <xf numFmtId="0" fontId="10" fillId="25" borderId="80" xfId="0" applyFont="1" applyFill="1" applyBorder="1" applyAlignment="1">
      <alignment horizontal="left" vertical="center" wrapText="1"/>
    </xf>
    <xf numFmtId="0" fontId="10" fillId="25" borderId="50" xfId="0" applyFont="1" applyFill="1" applyBorder="1" applyAlignment="1">
      <alignment horizontal="left" vertical="center" wrapText="1"/>
    </xf>
    <xf numFmtId="0" fontId="10" fillId="25" borderId="50" xfId="0" applyFont="1" applyFill="1" applyBorder="1" applyAlignment="1" applyProtection="1">
      <alignment horizontal="left" vertical="center" wrapText="1"/>
      <protection locked="0"/>
    </xf>
    <xf numFmtId="0" fontId="10" fillId="25" borderId="91" xfId="0" applyFont="1" applyFill="1" applyBorder="1" applyAlignment="1">
      <alignment horizontal="left" vertical="center" wrapText="1"/>
    </xf>
    <xf numFmtId="0" fontId="10" fillId="25" borderId="44" xfId="0" applyFont="1" applyFill="1" applyBorder="1" applyAlignment="1">
      <alignment horizontal="left" vertical="center" wrapText="1"/>
    </xf>
    <xf numFmtId="0" fontId="10" fillId="25" borderId="44" xfId="0" applyFont="1" applyFill="1" applyBorder="1" applyAlignment="1" applyProtection="1">
      <alignment horizontal="left" vertical="center" wrapText="1"/>
      <protection locked="0"/>
    </xf>
    <xf numFmtId="0" fontId="10" fillId="25" borderId="86" xfId="0" applyFont="1" applyFill="1" applyBorder="1" applyAlignment="1">
      <alignment horizontal="left" vertical="center" wrapText="1"/>
    </xf>
    <xf numFmtId="0" fontId="10" fillId="25" borderId="5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25" borderId="110" xfId="0" applyFont="1" applyFill="1" applyBorder="1" applyAlignment="1" applyProtection="1">
      <alignment horizontal="left" vertical="center" wrapText="1"/>
      <protection locked="0" hidden="1"/>
    </xf>
    <xf numFmtId="0" fontId="10" fillId="25" borderId="111" xfId="0" applyFont="1" applyFill="1" applyBorder="1" applyAlignment="1" applyProtection="1">
      <alignment horizontal="left" vertical="center" wrapText="1"/>
      <protection locked="0" hidden="1"/>
    </xf>
    <xf numFmtId="0" fontId="10" fillId="25" borderId="91" xfId="0" applyFont="1" applyFill="1" applyBorder="1" applyAlignment="1" applyProtection="1">
      <alignment horizontal="left" vertical="center" wrapText="1"/>
      <protection locked="0" hidden="1"/>
    </xf>
    <xf numFmtId="0" fontId="10" fillId="25" borderId="44" xfId="0" applyFont="1" applyFill="1" applyBorder="1" applyAlignment="1" applyProtection="1">
      <alignment horizontal="left" vertical="center" wrapText="1"/>
      <protection locked="0" hidden="1"/>
    </xf>
    <xf numFmtId="0" fontId="10" fillId="25" borderId="58" xfId="0" applyFont="1" applyFill="1" applyBorder="1" applyAlignment="1" applyProtection="1">
      <alignment horizontal="left" vertical="center" wrapText="1"/>
      <protection locked="0" hidden="1"/>
    </xf>
    <xf numFmtId="0" fontId="10" fillId="25" borderId="86" xfId="0" applyFont="1" applyFill="1" applyBorder="1" applyAlignment="1" applyProtection="1">
      <alignment horizontal="left" vertical="center" wrapText="1"/>
      <protection locked="0" hidden="1"/>
    </xf>
    <xf numFmtId="0" fontId="10" fillId="25" borderId="55" xfId="0" applyFont="1" applyFill="1" applyBorder="1" applyAlignment="1" applyProtection="1">
      <alignment horizontal="left" vertical="center" wrapText="1"/>
      <protection locked="0" hidden="1"/>
    </xf>
    <xf numFmtId="0" fontId="10" fillId="25" borderId="85" xfId="0" applyFont="1" applyFill="1" applyBorder="1" applyAlignment="1" applyProtection="1">
      <alignment horizontal="left" vertical="center" wrapText="1"/>
      <protection locked="0" hidden="1"/>
    </xf>
    <xf numFmtId="0" fontId="10" fillId="25" borderId="112" xfId="0" applyFont="1" applyFill="1" applyBorder="1" applyAlignment="1" applyProtection="1">
      <alignment horizontal="left" vertical="center" wrapText="1"/>
      <protection locked="0" hidden="1"/>
    </xf>
    <xf numFmtId="0" fontId="10" fillId="25" borderId="113" xfId="0" applyFont="1" applyFill="1" applyBorder="1" applyAlignment="1" applyProtection="1">
      <alignment horizontal="left" vertical="center" wrapText="1"/>
      <protection locked="0" hidden="1"/>
    </xf>
    <xf numFmtId="0" fontId="10" fillId="25" borderId="89" xfId="0" applyFont="1" applyFill="1" applyBorder="1" applyAlignment="1" applyProtection="1">
      <alignment horizontal="left" vertical="center" wrapText="1"/>
      <protection locked="0" hidden="1"/>
    </xf>
    <xf numFmtId="0" fontId="10" fillId="25" borderId="46" xfId="0" applyFont="1" applyFill="1" applyBorder="1" applyAlignment="1" applyProtection="1">
      <alignment horizontal="left" vertical="center" wrapText="1"/>
      <protection locked="0" hidden="1"/>
    </xf>
    <xf numFmtId="0" fontId="10" fillId="25" borderId="80" xfId="0" applyFont="1" applyFill="1" applyBorder="1" applyAlignment="1" applyProtection="1">
      <alignment horizontal="left" vertical="center" wrapText="1"/>
      <protection locked="0" hidden="1"/>
    </xf>
    <xf numFmtId="0" fontId="10" fillId="25" borderId="50" xfId="0" applyFont="1" applyFill="1" applyBorder="1" applyAlignment="1" applyProtection="1">
      <alignment horizontal="left" vertical="center" wrapText="1"/>
      <protection locked="0" hidden="1"/>
    </xf>
    <xf numFmtId="0" fontId="10" fillId="25" borderId="57" xfId="0" applyFont="1" applyFill="1" applyBorder="1" applyAlignment="1" applyProtection="1">
      <alignment horizontal="left" vertical="center" wrapText="1"/>
      <protection locked="0" hidden="1"/>
    </xf>
    <xf numFmtId="0" fontId="2" fillId="23" borderId="19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37" xfId="0" applyFont="1" applyFill="1" applyBorder="1" applyAlignment="1">
      <alignment horizontal="center" vertical="center" wrapText="1"/>
    </xf>
    <xf numFmtId="0" fontId="2" fillId="23" borderId="41" xfId="0" applyFont="1" applyFill="1" applyBorder="1" applyAlignment="1">
      <alignment horizontal="center" vertical="center" wrapText="1"/>
    </xf>
    <xf numFmtId="0" fontId="4" fillId="25" borderId="36" xfId="0" applyFont="1" applyFill="1" applyBorder="1" applyAlignment="1">
      <alignment horizontal="center" vertical="center" wrapText="1"/>
    </xf>
    <xf numFmtId="0" fontId="10" fillId="25" borderId="0" xfId="0" applyFont="1" applyFill="1" applyBorder="1" applyAlignment="1">
      <alignment horizontal="left" vertical="center" wrapText="1"/>
    </xf>
    <xf numFmtId="0" fontId="10" fillId="25" borderId="104" xfId="0" applyFont="1" applyFill="1" applyBorder="1" applyAlignment="1" applyProtection="1">
      <alignment horizontal="left" vertical="center" wrapText="1"/>
      <protection locked="0" hidden="1"/>
    </xf>
    <xf numFmtId="0" fontId="10" fillId="25" borderId="106" xfId="0" applyFont="1" applyFill="1" applyBorder="1" applyAlignment="1" applyProtection="1">
      <alignment horizontal="left" vertical="center" wrapText="1"/>
      <protection locked="0" hidden="1"/>
    </xf>
    <xf numFmtId="0" fontId="10" fillId="25" borderId="108" xfId="0" applyFont="1" applyFill="1" applyBorder="1" applyAlignment="1" applyProtection="1">
      <alignment horizontal="left" vertical="center" wrapText="1"/>
      <protection locked="0" hidden="1"/>
    </xf>
    <xf numFmtId="0" fontId="4" fillId="25" borderId="37" xfId="0" applyFont="1" applyFill="1" applyBorder="1" applyAlignment="1">
      <alignment horizontal="center" vertical="center" wrapText="1"/>
    </xf>
    <xf numFmtId="0" fontId="4" fillId="25" borderId="27" xfId="0" applyFont="1" applyFill="1" applyBorder="1" applyAlignment="1">
      <alignment horizontal="center" vertical="center" wrapText="1"/>
    </xf>
    <xf numFmtId="0" fontId="4" fillId="25" borderId="41" xfId="0" applyFont="1" applyFill="1" applyBorder="1" applyAlignment="1">
      <alignment horizontal="center" vertical="center" wrapText="1"/>
    </xf>
    <xf numFmtId="0" fontId="4" fillId="25" borderId="42" xfId="0" applyFont="1" applyFill="1" applyBorder="1" applyAlignment="1">
      <alignment horizontal="center" vertical="center" wrapText="1"/>
    </xf>
    <xf numFmtId="0" fontId="4" fillId="25" borderId="43" xfId="0" applyFont="1" applyFill="1" applyBorder="1" applyAlignment="1">
      <alignment horizontal="center" vertical="center" wrapText="1"/>
    </xf>
    <xf numFmtId="0" fontId="4" fillId="25" borderId="106" xfId="0" applyFont="1" applyFill="1" applyBorder="1" applyAlignment="1">
      <alignment horizontal="center" vertical="center" wrapText="1"/>
    </xf>
    <xf numFmtId="0" fontId="4" fillId="25" borderId="108" xfId="0" applyFont="1" applyFill="1" applyBorder="1" applyAlignment="1">
      <alignment horizontal="center" vertical="center" wrapText="1"/>
    </xf>
    <xf numFmtId="0" fontId="4" fillId="25" borderId="104" xfId="0" applyFont="1" applyFill="1" applyBorder="1" applyAlignment="1">
      <alignment horizontal="center" vertical="center" wrapText="1"/>
    </xf>
    <xf numFmtId="0" fontId="10" fillId="25" borderId="54" xfId="0" applyFont="1" applyFill="1" applyBorder="1" applyAlignment="1" applyProtection="1">
      <alignment horizontal="left" vertical="center" wrapText="1"/>
      <protection locked="0" hidden="1"/>
    </xf>
    <xf numFmtId="0" fontId="10" fillId="25" borderId="49" xfId="0" applyFont="1" applyFill="1" applyBorder="1" applyAlignment="1" applyProtection="1">
      <alignment horizontal="left" vertical="center" wrapText="1"/>
      <protection locked="0" hidden="1"/>
    </xf>
    <xf numFmtId="0" fontId="10" fillId="25" borderId="52" xfId="0" applyFont="1" applyFill="1" applyBorder="1" applyAlignment="1" applyProtection="1">
      <alignment horizontal="left" vertical="center" wrapText="1"/>
      <protection locked="0" hidden="1"/>
    </xf>
    <xf numFmtId="0" fontId="10" fillId="25" borderId="87" xfId="0" applyFont="1" applyFill="1" applyBorder="1" applyAlignment="1" applyProtection="1">
      <alignment horizontal="left" vertical="center" wrapText="1"/>
      <protection locked="0" hidden="1"/>
    </xf>
    <xf numFmtId="0" fontId="10" fillId="25" borderId="59" xfId="0" applyFont="1" applyFill="1" applyBorder="1" applyAlignment="1" applyProtection="1">
      <alignment horizontal="left" vertical="center" wrapText="1"/>
      <protection locked="0" hidden="1"/>
    </xf>
    <xf numFmtId="0" fontId="10" fillId="25" borderId="92" xfId="0" applyFont="1" applyFill="1" applyBorder="1" applyAlignment="1" applyProtection="1">
      <alignment horizontal="left" vertical="center" wrapText="1"/>
      <protection locked="0" hidden="1"/>
    </xf>
    <xf numFmtId="0" fontId="9" fillId="12" borderId="0" xfId="0" applyFont="1" applyFill="1" applyBorder="1" applyAlignment="1" applyProtection="1">
      <alignment horizontal="left" vertical="center" wrapText="1"/>
      <protection hidden="1"/>
    </xf>
    <xf numFmtId="0" fontId="9" fillId="12" borderId="69" xfId="0" applyFont="1" applyFill="1" applyBorder="1" applyAlignment="1" applyProtection="1">
      <alignment horizontal="left" vertical="center" wrapText="1"/>
      <protection hidden="1"/>
    </xf>
    <xf numFmtId="0" fontId="43" fillId="12" borderId="0" xfId="0" applyFont="1" applyFill="1" applyBorder="1" applyAlignment="1" applyProtection="1">
      <alignment horizontal="left" vertical="center" wrapText="1"/>
      <protection hidden="1"/>
    </xf>
    <xf numFmtId="0" fontId="43" fillId="12" borderId="69" xfId="0" applyFont="1" applyFill="1" applyBorder="1" applyAlignment="1" applyProtection="1">
      <alignment horizontal="left" vertical="center" wrapText="1"/>
      <protection hidden="1"/>
    </xf>
    <xf numFmtId="0" fontId="9" fillId="12" borderId="0" xfId="0" applyFont="1" applyFill="1" applyBorder="1" applyAlignment="1" applyProtection="1">
      <alignment horizontal="left" wrapText="1"/>
      <protection hidden="1"/>
    </xf>
    <xf numFmtId="0" fontId="9" fillId="12" borderId="69" xfId="0" applyFont="1" applyFill="1" applyBorder="1" applyAlignment="1" applyProtection="1">
      <alignment horizontal="left" wrapText="1"/>
      <protection hidden="1"/>
    </xf>
    <xf numFmtId="0" fontId="9" fillId="12" borderId="0" xfId="0" applyFont="1" applyFill="1" applyBorder="1" applyAlignment="1" applyProtection="1">
      <alignment horizontal="left" vertical="center"/>
      <protection hidden="1"/>
    </xf>
    <xf numFmtId="0" fontId="9" fillId="12" borderId="69" xfId="0" applyFont="1" applyFill="1" applyBorder="1" applyAlignment="1" applyProtection="1">
      <alignment horizontal="left" vertical="center"/>
      <protection hidden="1"/>
    </xf>
    <xf numFmtId="0" fontId="43" fillId="12" borderId="0" xfId="0" applyFont="1" applyFill="1" applyBorder="1" applyAlignment="1" applyProtection="1">
      <alignment horizontal="left"/>
      <protection hidden="1"/>
    </xf>
    <xf numFmtId="0" fontId="43" fillId="12" borderId="69" xfId="0" applyFont="1" applyFill="1" applyBorder="1" applyAlignment="1" applyProtection="1">
      <alignment horizontal="left"/>
      <protection hidden="1"/>
    </xf>
    <xf numFmtId="0" fontId="9" fillId="12" borderId="0" xfId="0" applyFont="1" applyFill="1" applyBorder="1" applyAlignment="1" applyProtection="1">
      <alignment horizontal="left"/>
      <protection hidden="1"/>
    </xf>
    <xf numFmtId="0" fontId="9" fillId="12" borderId="69" xfId="0" applyFont="1" applyFill="1" applyBorder="1" applyAlignment="1" applyProtection="1">
      <alignment horizontal="left"/>
      <protection hidden="1"/>
    </xf>
    <xf numFmtId="0" fontId="43" fillId="12" borderId="0" xfId="0" applyFont="1" applyFill="1" applyBorder="1" applyAlignment="1" applyProtection="1">
      <alignment horizontal="left" vertical="center"/>
      <protection hidden="1"/>
    </xf>
    <xf numFmtId="0" fontId="43" fillId="12" borderId="69" xfId="0" applyFont="1" applyFill="1" applyBorder="1" applyAlignment="1" applyProtection="1">
      <alignment horizontal="left" vertical="center"/>
      <protection hidden="1"/>
    </xf>
    <xf numFmtId="0" fontId="10" fillId="12" borderId="0" xfId="0" applyFont="1" applyFill="1" applyBorder="1" applyAlignment="1" applyProtection="1">
      <alignment horizontal="left" wrapText="1"/>
      <protection hidden="1"/>
    </xf>
    <xf numFmtId="0" fontId="10" fillId="12" borderId="69" xfId="0" applyFont="1" applyFill="1" applyBorder="1" applyAlignment="1" applyProtection="1">
      <alignment horizontal="left" wrapText="1"/>
      <protection hidden="1"/>
    </xf>
    <xf numFmtId="0" fontId="9" fillId="12" borderId="65" xfId="0" applyFont="1" applyFill="1" applyBorder="1" applyAlignment="1" applyProtection="1">
      <alignment horizontal="left" vertical="top"/>
      <protection hidden="1"/>
    </xf>
    <xf numFmtId="0" fontId="9" fillId="12" borderId="66" xfId="0" applyFont="1" applyFill="1" applyBorder="1" applyAlignment="1" applyProtection="1">
      <alignment horizontal="left" vertical="top"/>
      <protection hidden="1"/>
    </xf>
    <xf numFmtId="0" fontId="47" fillId="17" borderId="63" xfId="0" applyFont="1" applyFill="1" applyBorder="1" applyAlignment="1" applyProtection="1">
      <alignment horizontal="left"/>
      <protection locked="0"/>
    </xf>
    <xf numFmtId="0" fontId="47" fillId="17" borderId="68" xfId="0" applyFont="1" applyFill="1" applyBorder="1" applyAlignment="1" applyProtection="1">
      <alignment horizontal="left"/>
      <protection locked="0"/>
    </xf>
    <xf numFmtId="0" fontId="38" fillId="12" borderId="0" xfId="0" applyFont="1" applyFill="1" applyBorder="1" applyAlignment="1" applyProtection="1">
      <alignment horizontal="left" vertical="center" wrapText="1"/>
      <protection hidden="1"/>
    </xf>
    <xf numFmtId="0" fontId="38" fillId="12" borderId="69" xfId="0" applyFont="1" applyFill="1" applyBorder="1" applyAlignment="1" applyProtection="1">
      <alignment horizontal="left" vertical="center" wrapText="1"/>
      <protection hidden="1"/>
    </xf>
    <xf numFmtId="0" fontId="10" fillId="12" borderId="0" xfId="0" applyFont="1" applyFill="1" applyBorder="1" applyAlignment="1" applyProtection="1">
      <alignment horizontal="left" vertical="center" wrapText="1"/>
      <protection hidden="1"/>
    </xf>
    <xf numFmtId="0" fontId="10" fillId="12" borderId="69" xfId="0" applyFont="1" applyFill="1" applyBorder="1" applyAlignment="1" applyProtection="1">
      <alignment horizontal="left" vertical="center" wrapText="1"/>
      <protection hidden="1"/>
    </xf>
    <xf numFmtId="0" fontId="9" fillId="12" borderId="0" xfId="0" applyFont="1" applyFill="1" applyBorder="1" applyAlignment="1" applyProtection="1">
      <alignment horizontal="left" vertical="top" wrapText="1"/>
      <protection hidden="1"/>
    </xf>
    <xf numFmtId="0" fontId="9" fillId="12" borderId="69" xfId="0" applyFont="1" applyFill="1" applyBorder="1" applyAlignment="1" applyProtection="1">
      <alignment horizontal="left" vertical="top" wrapText="1"/>
      <protection hidden="1"/>
    </xf>
    <xf numFmtId="0" fontId="10" fillId="12" borderId="74" xfId="0" applyFont="1" applyFill="1" applyBorder="1" applyAlignment="1" applyProtection="1">
      <alignment horizontal="left" vertical="center"/>
      <protection hidden="1"/>
    </xf>
    <xf numFmtId="0" fontId="10" fillId="12" borderId="75" xfId="0" applyFont="1" applyFill="1" applyBorder="1" applyAlignment="1" applyProtection="1">
      <alignment horizontal="left" vertical="center"/>
      <protection hidden="1"/>
    </xf>
    <xf numFmtId="0" fontId="10" fillId="12" borderId="62" xfId="0" applyFont="1" applyFill="1" applyBorder="1" applyAlignment="1" applyProtection="1">
      <alignment horizontal="left" vertical="center" wrapText="1"/>
      <protection hidden="1"/>
    </xf>
    <xf numFmtId="0" fontId="10" fillId="12" borderId="72" xfId="0" applyFont="1" applyFill="1" applyBorder="1" applyAlignment="1" applyProtection="1">
      <alignment horizontal="left" vertical="center" wrapText="1"/>
      <protection hidden="1"/>
    </xf>
    <xf numFmtId="0" fontId="44" fillId="12" borderId="0" xfId="0" applyFont="1" applyFill="1" applyBorder="1" applyAlignment="1" applyProtection="1">
      <alignment horizontal="left" wrapText="1"/>
      <protection hidden="1"/>
    </xf>
    <xf numFmtId="0" fontId="44" fillId="12" borderId="69" xfId="0" applyFont="1" applyFill="1" applyBorder="1" applyAlignment="1" applyProtection="1">
      <alignment horizontal="left" wrapText="1"/>
      <protection hidden="1"/>
    </xf>
    <xf numFmtId="0" fontId="44" fillId="12" borderId="0" xfId="0" applyFont="1" applyFill="1" applyBorder="1" applyAlignment="1" applyProtection="1">
      <alignment horizontal="left" vertical="center" wrapText="1"/>
      <protection hidden="1"/>
    </xf>
    <xf numFmtId="0" fontId="44" fillId="12" borderId="69" xfId="0" applyFont="1" applyFill="1" applyBorder="1" applyAlignment="1" applyProtection="1">
      <alignment horizontal="left" vertical="center" wrapText="1"/>
      <protection hidden="1"/>
    </xf>
    <xf numFmtId="0" fontId="43" fillId="12" borderId="0" xfId="0" applyFont="1" applyFill="1" applyBorder="1" applyAlignment="1" applyProtection="1">
      <alignment horizontal="left" wrapText="1"/>
      <protection hidden="1"/>
    </xf>
    <xf numFmtId="0" fontId="43" fillId="12" borderId="69" xfId="0" applyFont="1" applyFill="1" applyBorder="1" applyAlignment="1" applyProtection="1">
      <alignment horizontal="left" wrapText="1"/>
      <protection hidden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" fontId="4" fillId="0" borderId="55" xfId="0" applyNumberFormat="1" applyFont="1" applyBorder="1" applyAlignment="1">
      <alignment horizontal="center" vertical="center" wrapText="1"/>
    </xf>
    <xf numFmtId="1" fontId="4" fillId="0" borderId="5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164" fontId="29" fillId="0" borderId="41" xfId="0" applyNumberFormat="1" applyFont="1" applyBorder="1" applyAlignment="1">
      <alignment horizontal="center" vertical="center" wrapText="1"/>
    </xf>
    <xf numFmtId="164" fontId="29" fillId="0" borderId="42" xfId="0" applyNumberFormat="1" applyFont="1" applyBorder="1" applyAlignment="1">
      <alignment horizontal="center" vertical="center" wrapText="1"/>
    </xf>
    <xf numFmtId="164" fontId="29" fillId="0" borderId="43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11" borderId="41" xfId="0" applyFont="1" applyFill="1" applyBorder="1" applyAlignment="1">
      <alignment horizontal="center" vertical="center" wrapText="1"/>
    </xf>
    <xf numFmtId="0" fontId="4" fillId="11" borderId="42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34" xfId="0" applyFont="1" applyBorder="1" applyAlignment="1">
      <alignment horizontal="left" vertical="center" wrapText="1" indent="2"/>
    </xf>
    <xf numFmtId="0" fontId="10" fillId="0" borderId="32" xfId="0" applyFont="1" applyBorder="1" applyAlignment="1">
      <alignment horizontal="left" vertical="center" wrapText="1" indent="2"/>
    </xf>
    <xf numFmtId="0" fontId="4" fillId="0" borderId="3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13" borderId="102" xfId="0" applyFont="1" applyFill="1" applyBorder="1" applyAlignment="1">
      <alignment horizontal="center" vertical="center" wrapText="1"/>
    </xf>
    <xf numFmtId="0" fontId="14" fillId="13" borderId="10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73" fillId="17" borderId="101" xfId="0" applyFont="1" applyFill="1" applyBorder="1" applyAlignment="1">
      <alignment horizontal="center" vertical="center" wrapText="1"/>
    </xf>
    <xf numFmtId="0" fontId="73" fillId="17" borderId="102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4" fillId="0" borderId="31" xfId="0" applyNumberFormat="1" applyFont="1" applyBorder="1" applyAlignment="1">
      <alignment horizontal="left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31" xfId="0" applyNumberFormat="1" applyFont="1" applyBorder="1" applyAlignment="1">
      <alignment horizontal="right" vertical="center" wrapText="1"/>
    </xf>
    <xf numFmtId="164" fontId="4" fillId="0" borderId="38" xfId="0" applyNumberFormat="1" applyFont="1" applyBorder="1" applyAlignment="1">
      <alignment horizontal="right"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15" fillId="13" borderId="0" xfId="0" applyFont="1" applyFill="1" applyAlignment="1">
      <alignment horizontal="center"/>
    </xf>
    <xf numFmtId="0" fontId="76" fillId="1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9" fillId="13" borderId="0" xfId="0" applyFont="1" applyFill="1" applyBorder="1" applyAlignment="1" applyProtection="1">
      <alignment horizontal="left" vertical="center" wrapText="1"/>
      <protection hidden="1"/>
    </xf>
    <xf numFmtId="0" fontId="75" fillId="13" borderId="69" xfId="0" applyFont="1" applyFill="1" applyBorder="1" applyAlignment="1" applyProtection="1">
      <alignment horizontal="left" vertical="center" wrapText="1"/>
      <protection hidden="1"/>
    </xf>
    <xf numFmtId="0" fontId="43" fillId="0" borderId="0" xfId="0" applyFont="1" applyFill="1" applyBorder="1" applyAlignment="1" applyProtection="1">
      <alignment horizontal="justify" vertical="center" wrapText="1"/>
      <protection hidden="1"/>
    </xf>
    <xf numFmtId="0" fontId="4" fillId="23" borderId="0" xfId="0" applyFont="1" applyFill="1" applyBorder="1" applyAlignment="1" applyProtection="1">
      <alignment horizontal="left" vertical="center" wrapText="1"/>
      <protection hidden="1"/>
    </xf>
    <xf numFmtId="0" fontId="2" fillId="23" borderId="0" xfId="0" applyFont="1" applyFill="1" applyBorder="1" applyAlignment="1" applyProtection="1">
      <alignment horizontal="left" vertical="center" wrapText="1"/>
      <protection hidden="1"/>
    </xf>
    <xf numFmtId="0" fontId="31" fillId="0" borderId="51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0" fontId="10" fillId="9" borderId="44" xfId="0" applyFont="1" applyFill="1" applyBorder="1" applyAlignment="1" applyProtection="1">
      <alignment horizontal="left" vertical="center" wrapText="1"/>
      <protection locked="0" hidden="1"/>
    </xf>
    <xf numFmtId="0" fontId="10" fillId="9" borderId="55" xfId="0" applyFont="1" applyFill="1" applyBorder="1" applyAlignment="1" applyProtection="1">
      <alignment horizontal="left" vertical="center" wrapText="1"/>
      <protection locked="0" hidden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9" borderId="50" xfId="0" applyFont="1" applyFill="1" applyBorder="1" applyAlignment="1" applyProtection="1">
      <alignment horizontal="left" vertical="center" wrapText="1"/>
      <protection locked="0" hidden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0" fillId="9" borderId="45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31" fillId="0" borderId="57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23" fillId="0" borderId="49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10" fillId="9" borderId="50" xfId="0" applyFont="1" applyFill="1" applyBorder="1" applyAlignment="1">
      <alignment horizontal="left" vertical="center" wrapText="1" indent="2"/>
    </xf>
    <xf numFmtId="0" fontId="10" fillId="9" borderId="44" xfId="0" applyFont="1" applyFill="1" applyBorder="1" applyAlignment="1">
      <alignment horizontal="left" vertical="center" wrapText="1" indent="2"/>
    </xf>
    <xf numFmtId="0" fontId="10" fillId="9" borderId="55" xfId="0" applyFont="1" applyFill="1" applyBorder="1" applyAlignment="1">
      <alignment horizontal="left" vertical="center" wrapText="1" indent="2"/>
    </xf>
    <xf numFmtId="0" fontId="31" fillId="23" borderId="105" xfId="0" applyFont="1" applyFill="1" applyBorder="1" applyAlignment="1">
      <alignment horizontal="center" vertical="center"/>
    </xf>
    <xf numFmtId="0" fontId="31" fillId="23" borderId="107" xfId="0" applyFont="1" applyFill="1" applyBorder="1" applyAlignment="1">
      <alignment horizontal="center" vertical="center"/>
    </xf>
    <xf numFmtId="0" fontId="31" fillId="23" borderId="109" xfId="0" applyFont="1" applyFill="1" applyBorder="1" applyAlignment="1">
      <alignment horizontal="center" vertical="center"/>
    </xf>
    <xf numFmtId="0" fontId="4" fillId="25" borderId="49" xfId="0" applyFont="1" applyFill="1" applyBorder="1" applyAlignment="1">
      <alignment horizontal="center" vertical="center" wrapText="1"/>
    </xf>
    <xf numFmtId="0" fontId="4" fillId="25" borderId="52" xfId="0" applyFont="1" applyFill="1" applyBorder="1" applyAlignment="1">
      <alignment horizontal="center" vertical="center" wrapText="1"/>
    </xf>
    <xf numFmtId="0" fontId="4" fillId="25" borderId="5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25" borderId="41" xfId="0" applyFont="1" applyFill="1" applyBorder="1" applyAlignment="1">
      <alignment horizontal="center" vertical="center" wrapText="1"/>
    </xf>
    <xf numFmtId="0" fontId="10" fillId="25" borderId="42" xfId="0" applyFont="1" applyFill="1" applyBorder="1" applyAlignment="1">
      <alignment horizontal="center" vertical="center" wrapText="1"/>
    </xf>
    <xf numFmtId="0" fontId="10" fillId="25" borderId="43" xfId="0" applyFont="1" applyFill="1" applyBorder="1" applyAlignment="1">
      <alignment horizontal="center" vertical="center" wrapText="1"/>
    </xf>
    <xf numFmtId="0" fontId="31" fillId="23" borderId="79" xfId="0" applyFont="1" applyFill="1" applyBorder="1" applyAlignment="1">
      <alignment horizontal="center" vertical="center"/>
    </xf>
    <xf numFmtId="0" fontId="31" fillId="23" borderId="90" xfId="0" applyFont="1" applyFill="1" applyBorder="1" applyAlignment="1">
      <alignment horizontal="center" vertical="center"/>
    </xf>
    <xf numFmtId="0" fontId="31" fillId="23" borderId="84" xfId="0" applyFont="1" applyFill="1" applyBorder="1" applyAlignment="1">
      <alignment horizontal="center" vertical="center"/>
    </xf>
    <xf numFmtId="0" fontId="31" fillId="25" borderId="79" xfId="0" applyFont="1" applyFill="1" applyBorder="1" applyAlignment="1">
      <alignment horizontal="center" vertical="center"/>
    </xf>
    <xf numFmtId="0" fontId="31" fillId="25" borderId="90" xfId="0" applyFont="1" applyFill="1" applyBorder="1" applyAlignment="1">
      <alignment horizontal="center" vertical="center"/>
    </xf>
    <xf numFmtId="0" fontId="31" fillId="25" borderId="84" xfId="0" applyFont="1" applyFill="1" applyBorder="1" applyAlignment="1">
      <alignment horizontal="center" vertical="center"/>
    </xf>
    <xf numFmtId="0" fontId="31" fillId="25" borderId="105" xfId="0" applyFont="1" applyFill="1" applyBorder="1" applyAlignment="1">
      <alignment horizontal="center" vertical="center"/>
    </xf>
    <xf numFmtId="0" fontId="31" fillId="25" borderId="107" xfId="0" applyFont="1" applyFill="1" applyBorder="1" applyAlignment="1">
      <alignment horizontal="center" vertical="center"/>
    </xf>
    <xf numFmtId="0" fontId="31" fillId="25" borderId="109" xfId="0" applyFont="1" applyFill="1" applyBorder="1" applyAlignment="1">
      <alignment horizontal="center" vertical="center"/>
    </xf>
    <xf numFmtId="0" fontId="31" fillId="25" borderId="114" xfId="0" applyFont="1" applyFill="1" applyBorder="1" applyAlignment="1">
      <alignment horizontal="center" vertical="center"/>
    </xf>
    <xf numFmtId="0" fontId="10" fillId="25" borderId="19" xfId="0" applyFont="1" applyFill="1" applyBorder="1" applyAlignment="1">
      <alignment horizontal="center" vertical="center" wrapText="1"/>
    </xf>
    <xf numFmtId="0" fontId="10" fillId="25" borderId="38" xfId="0" applyFont="1" applyFill="1" applyBorder="1" applyAlignment="1">
      <alignment horizontal="center" vertical="center" wrapText="1"/>
    </xf>
    <xf numFmtId="0" fontId="10" fillId="25" borderId="40" xfId="0" applyFont="1" applyFill="1" applyBorder="1" applyAlignment="1">
      <alignment horizontal="center" vertical="center" wrapText="1"/>
    </xf>
    <xf numFmtId="0" fontId="4" fillId="25" borderId="59" xfId="0" applyFont="1" applyFill="1" applyBorder="1" applyAlignment="1">
      <alignment horizontal="center" vertical="center" wrapText="1"/>
    </xf>
    <xf numFmtId="0" fontId="4" fillId="25" borderId="80" xfId="0" applyFont="1" applyFill="1" applyBorder="1" applyAlignment="1">
      <alignment horizontal="center" vertical="center" wrapText="1"/>
    </xf>
    <xf numFmtId="0" fontId="4" fillId="25" borderId="91" xfId="0" applyFont="1" applyFill="1" applyBorder="1" applyAlignment="1">
      <alignment horizontal="center" vertical="center" wrapText="1"/>
    </xf>
    <xf numFmtId="0" fontId="4" fillId="25" borderId="92" xfId="0" applyFont="1" applyFill="1" applyBorder="1" applyAlignment="1">
      <alignment horizontal="center" vertical="center" wrapText="1"/>
    </xf>
    <xf numFmtId="0" fontId="4" fillId="25" borderId="19" xfId="0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horizontal="center" vertical="center" wrapText="1"/>
    </xf>
    <xf numFmtId="0" fontId="4" fillId="25" borderId="40" xfId="0" applyFont="1" applyFill="1" applyBorder="1" applyAlignment="1">
      <alignment horizontal="center" vertical="center" wrapText="1"/>
    </xf>
    <xf numFmtId="0" fontId="4" fillId="25" borderId="86" xfId="0" applyFont="1" applyFill="1" applyBorder="1" applyAlignment="1">
      <alignment horizontal="center" vertical="center" wrapText="1"/>
    </xf>
    <xf numFmtId="0" fontId="31" fillId="25" borderId="48" xfId="0" applyFont="1" applyFill="1" applyBorder="1" applyAlignment="1">
      <alignment horizontal="center" vertical="center"/>
    </xf>
    <xf numFmtId="0" fontId="4" fillId="25" borderId="41" xfId="0" applyFont="1" applyFill="1" applyBorder="1" applyAlignment="1">
      <alignment horizontal="center" vertical="center" wrapText="1"/>
    </xf>
    <xf numFmtId="0" fontId="4" fillId="25" borderId="42" xfId="0" applyFont="1" applyFill="1" applyBorder="1" applyAlignment="1">
      <alignment horizontal="center" vertical="center" wrapText="1"/>
    </xf>
    <xf numFmtId="0" fontId="4" fillId="25" borderId="43" xfId="0" applyFont="1" applyFill="1" applyBorder="1" applyAlignment="1">
      <alignment horizontal="center" vertical="center" wrapText="1"/>
    </xf>
    <xf numFmtId="0" fontId="4" fillId="25" borderId="104" xfId="0" applyFont="1" applyFill="1" applyBorder="1" applyAlignment="1">
      <alignment horizontal="center" vertical="center" wrapText="1"/>
    </xf>
    <xf numFmtId="0" fontId="4" fillId="25" borderId="106" xfId="0" applyFont="1" applyFill="1" applyBorder="1" applyAlignment="1">
      <alignment horizontal="center" vertical="center" wrapText="1"/>
    </xf>
    <xf numFmtId="0" fontId="31" fillId="25" borderId="51" xfId="0" applyFont="1" applyFill="1" applyBorder="1" applyAlignment="1">
      <alignment horizontal="center" vertical="center"/>
    </xf>
    <xf numFmtId="0" fontId="31" fillId="25" borderId="53" xfId="0" applyFont="1" applyFill="1" applyBorder="1" applyAlignment="1">
      <alignment horizontal="center" vertical="center"/>
    </xf>
    <xf numFmtId="0" fontId="31" fillId="25" borderId="56" xfId="0" applyFont="1" applyFill="1" applyBorder="1" applyAlignment="1">
      <alignment horizontal="center" vertical="center"/>
    </xf>
    <xf numFmtId="0" fontId="81" fillId="25" borderId="79" xfId="0" applyFont="1" applyFill="1" applyBorder="1" applyAlignment="1">
      <alignment horizontal="center" vertical="center"/>
    </xf>
    <xf numFmtId="0" fontId="81" fillId="25" borderId="90" xfId="0" applyFont="1" applyFill="1" applyBorder="1" applyAlignment="1">
      <alignment horizontal="center" vertical="center"/>
    </xf>
    <xf numFmtId="0" fontId="81" fillId="25" borderId="47" xfId="0" applyFont="1" applyFill="1" applyBorder="1" applyAlignment="1">
      <alignment horizontal="center" vertical="center"/>
    </xf>
    <xf numFmtId="0" fontId="81" fillId="25" borderId="78" xfId="0" applyFont="1" applyFill="1" applyBorder="1" applyAlignment="1">
      <alignment horizontal="center" vertical="center"/>
    </xf>
    <xf numFmtId="0" fontId="81" fillId="25" borderId="29" xfId="0" applyFont="1" applyFill="1" applyBorder="1" applyAlignment="1">
      <alignment horizontal="center" vertical="center"/>
    </xf>
    <xf numFmtId="0" fontId="81" fillId="25" borderId="62" xfId="0" applyFont="1" applyFill="1" applyBorder="1" applyAlignment="1">
      <alignment horizontal="center" vertical="center"/>
    </xf>
    <xf numFmtId="0" fontId="81" fillId="25" borderId="83" xfId="0" applyFont="1" applyFill="1" applyBorder="1" applyAlignment="1">
      <alignment horizontal="center" vertical="center"/>
    </xf>
    <xf numFmtId="0" fontId="81" fillId="25" borderId="84" xfId="0" applyFont="1" applyFill="1" applyBorder="1" applyAlignment="1">
      <alignment horizontal="center" vertical="center"/>
    </xf>
    <xf numFmtId="0" fontId="81" fillId="25" borderId="48" xfId="0" applyFont="1" applyFill="1" applyBorder="1" applyAlignment="1">
      <alignment horizontal="center" vertical="center"/>
    </xf>
    <xf numFmtId="0" fontId="4" fillId="25" borderId="89" xfId="0" applyFont="1" applyFill="1" applyBorder="1" applyAlignment="1">
      <alignment horizontal="center" vertical="center" wrapText="1"/>
    </xf>
    <xf numFmtId="0" fontId="81" fillId="25" borderId="15" xfId="0" applyFont="1" applyFill="1" applyBorder="1" applyAlignment="1">
      <alignment horizontal="center" vertical="center"/>
    </xf>
    <xf numFmtId="0" fontId="4" fillId="25" borderId="8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7" fillId="0" borderId="49" xfId="2" applyNumberFormat="1" applyFont="1" applyFill="1" applyBorder="1" applyAlignment="1">
      <alignment horizontal="center" vertical="center" wrapText="1"/>
    </xf>
    <xf numFmtId="0" fontId="57" fillId="0" borderId="51" xfId="2" applyNumberFormat="1" applyFont="1" applyFill="1" applyBorder="1" applyAlignment="1">
      <alignment horizontal="center" vertical="center" wrapText="1"/>
    </xf>
    <xf numFmtId="164" fontId="57" fillId="0" borderId="78" xfId="2" applyNumberFormat="1" applyFont="1" applyFill="1" applyBorder="1" applyAlignment="1">
      <alignment horizontal="center" vertical="center" wrapText="1"/>
    </xf>
    <xf numFmtId="164" fontId="57" fillId="0" borderId="83" xfId="2" applyNumberFormat="1" applyFont="1" applyFill="1" applyBorder="1" applyAlignment="1">
      <alignment horizontal="center" vertical="center" wrapText="1"/>
    </xf>
    <xf numFmtId="0" fontId="57" fillId="0" borderId="79" xfId="2" applyNumberFormat="1" applyFont="1" applyFill="1" applyBorder="1" applyAlignment="1">
      <alignment horizontal="center" vertical="center"/>
    </xf>
    <xf numFmtId="0" fontId="57" fillId="0" borderId="84" xfId="2" applyNumberFormat="1" applyFont="1" applyFill="1" applyBorder="1" applyAlignment="1">
      <alignment horizontal="center" vertical="center"/>
    </xf>
    <xf numFmtId="0" fontId="57" fillId="0" borderId="80" xfId="2" applyNumberFormat="1" applyFont="1" applyFill="1" applyBorder="1" applyAlignment="1">
      <alignment horizontal="center" vertical="center" wrapText="1"/>
    </xf>
    <xf numFmtId="0" fontId="57" fillId="0" borderId="57" xfId="2" applyNumberFormat="1" applyFont="1" applyFill="1" applyBorder="1" applyAlignment="1">
      <alignment horizontal="center" vertical="center" wrapText="1"/>
    </xf>
    <xf numFmtId="0" fontId="57" fillId="0" borderId="76" xfId="2" applyNumberFormat="1" applyFont="1" applyFill="1" applyBorder="1" applyAlignment="1">
      <alignment horizontal="center" vertical="center"/>
    </xf>
    <xf numFmtId="0" fontId="57" fillId="0" borderId="81" xfId="2" applyNumberFormat="1" applyFont="1" applyFill="1" applyBorder="1" applyAlignment="1">
      <alignment horizontal="center" vertical="center"/>
    </xf>
    <xf numFmtId="0" fontId="57" fillId="0" borderId="77" xfId="2" applyNumberFormat="1" applyFont="1" applyFill="1" applyBorder="1" applyAlignment="1">
      <alignment horizontal="center" vertical="center"/>
    </xf>
    <xf numFmtId="0" fontId="57" fillId="0" borderId="82" xfId="2" applyNumberFormat="1" applyFont="1" applyFill="1" applyBorder="1" applyAlignment="1">
      <alignment horizontal="center" vertical="center"/>
    </xf>
    <xf numFmtId="0" fontId="55" fillId="0" borderId="79" xfId="2" applyNumberFormat="1" applyFont="1" applyFill="1" applyBorder="1" applyAlignment="1">
      <alignment horizontal="center" vertical="center" textRotation="90"/>
    </xf>
    <xf numFmtId="0" fontId="55" fillId="0" borderId="84" xfId="2" applyNumberFormat="1" applyFont="1" applyFill="1" applyBorder="1" applyAlignment="1">
      <alignment horizontal="center" vertical="center" textRotation="90"/>
    </xf>
    <xf numFmtId="0" fontId="53" fillId="0" borderId="0" xfId="2" applyNumberFormat="1" applyFont="1" applyFill="1" applyBorder="1" applyAlignment="1">
      <alignment horizontal="center"/>
    </xf>
    <xf numFmtId="0" fontId="65" fillId="2" borderId="44" xfId="2" applyFont="1" applyFill="1" applyBorder="1" applyAlignment="1">
      <alignment horizontal="center" vertical="center" wrapText="1"/>
    </xf>
    <xf numFmtId="0" fontId="65" fillId="2" borderId="58" xfId="2" applyFont="1" applyFill="1" applyBorder="1" applyAlignment="1">
      <alignment horizontal="center" vertical="center" wrapText="1"/>
    </xf>
    <xf numFmtId="0" fontId="65" fillId="2" borderId="91" xfId="2" applyFont="1" applyFill="1" applyBorder="1" applyAlignment="1">
      <alignment horizontal="center" vertical="center" wrapText="1"/>
    </xf>
    <xf numFmtId="0" fontId="64" fillId="2" borderId="44" xfId="2" applyFont="1" applyFill="1" applyBorder="1" applyAlignment="1">
      <alignment horizontal="center" vertical="center" wrapText="1"/>
    </xf>
    <xf numFmtId="0" fontId="64" fillId="0" borderId="44" xfId="2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wrapText="1" indent="1"/>
    </xf>
    <xf numFmtId="0" fontId="3" fillId="2" borderId="32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 indent="2"/>
    </xf>
    <xf numFmtId="0" fontId="3" fillId="2" borderId="35" xfId="0" applyFont="1" applyFill="1" applyBorder="1" applyAlignment="1">
      <alignment horizontal="left" vertical="center" wrapText="1" indent="2"/>
    </xf>
    <xf numFmtId="0" fontId="3" fillId="2" borderId="32" xfId="0" applyFont="1" applyFill="1" applyBorder="1" applyAlignment="1">
      <alignment horizontal="left" vertical="center" wrapText="1" indent="2"/>
    </xf>
    <xf numFmtId="0" fontId="3" fillId="2" borderId="35" xfId="0" applyFont="1" applyFill="1" applyBorder="1" applyAlignment="1">
      <alignment horizontal="left" vertical="center" wrapText="1" indent="1"/>
    </xf>
    <xf numFmtId="0" fontId="20" fillId="2" borderId="34" xfId="0" applyFont="1" applyFill="1" applyBorder="1" applyAlignment="1">
      <alignment horizontal="left" vertical="center" wrapText="1" indent="2"/>
    </xf>
    <xf numFmtId="0" fontId="20" fillId="2" borderId="35" xfId="0" applyFont="1" applyFill="1" applyBorder="1" applyAlignment="1">
      <alignment horizontal="left" vertical="center" wrapText="1" indent="2"/>
    </xf>
    <xf numFmtId="0" fontId="20" fillId="2" borderId="0" xfId="0" applyFont="1" applyFill="1" applyAlignment="1">
      <alignment horizontal="center" vertical="center" wrapText="1"/>
    </xf>
    <xf numFmtId="0" fontId="20" fillId="2" borderId="32" xfId="0" applyFont="1" applyFill="1" applyBorder="1" applyAlignment="1">
      <alignment horizontal="left" vertical="center" wrapText="1" indent="2"/>
    </xf>
    <xf numFmtId="164" fontId="24" fillId="16" borderId="35" xfId="0" applyNumberFormat="1" applyFont="1" applyFill="1" applyBorder="1" applyAlignment="1">
      <alignment horizontal="center" vertical="center" wrapText="1"/>
    </xf>
    <xf numFmtId="164" fontId="24" fillId="0" borderId="35" xfId="0" applyNumberFormat="1" applyFont="1" applyFill="1" applyBorder="1" applyAlignment="1">
      <alignment horizontal="center" vertical="center" wrapText="1"/>
    </xf>
    <xf numFmtId="0" fontId="84" fillId="0" borderId="4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1" fontId="4" fillId="0" borderId="32" xfId="0" applyNumberFormat="1" applyFont="1" applyBorder="1" applyAlignment="1">
      <alignment vertical="center" wrapText="1"/>
    </xf>
    <xf numFmtId="0" fontId="31" fillId="25" borderId="41" xfId="0" applyFont="1" applyFill="1" applyBorder="1" applyAlignment="1">
      <alignment horizontal="center" vertical="center"/>
    </xf>
    <xf numFmtId="0" fontId="31" fillId="25" borderId="42" xfId="0" applyFont="1" applyFill="1" applyBorder="1" applyAlignment="1">
      <alignment horizontal="center" vertical="center"/>
    </xf>
    <xf numFmtId="0" fontId="31" fillId="25" borderId="43" xfId="0" applyFont="1" applyFill="1" applyBorder="1" applyAlignment="1">
      <alignment horizontal="center" vertical="center"/>
    </xf>
    <xf numFmtId="0" fontId="4" fillId="25" borderId="76" xfId="0" applyFont="1" applyFill="1" applyBorder="1" applyAlignment="1">
      <alignment horizontal="center" vertical="center" wrapText="1"/>
    </xf>
    <xf numFmtId="0" fontId="4" fillId="25" borderId="116" xfId="0" applyFont="1" applyFill="1" applyBorder="1" applyAlignment="1">
      <alignment horizontal="center" vertical="center" wrapText="1"/>
    </xf>
    <xf numFmtId="0" fontId="4" fillId="25" borderId="81" xfId="0" applyFont="1" applyFill="1" applyBorder="1" applyAlignment="1">
      <alignment horizontal="center" vertical="center" wrapText="1"/>
    </xf>
    <xf numFmtId="0" fontId="23" fillId="23" borderId="0" xfId="0" applyFont="1" applyFill="1" applyBorder="1"/>
    <xf numFmtId="0" fontId="2" fillId="23" borderId="0" xfId="0" applyFont="1" applyFill="1" applyBorder="1" applyAlignment="1">
      <alignment vertical="center" wrapText="1"/>
    </xf>
    <xf numFmtId="0" fontId="2" fillId="23" borderId="0" xfId="0" applyFont="1" applyFill="1" applyBorder="1" applyAlignment="1">
      <alignment horizontal="center" vertical="center" wrapText="1"/>
    </xf>
    <xf numFmtId="0" fontId="4" fillId="23" borderId="0" xfId="0" applyFont="1" applyFill="1" applyBorder="1" applyAlignment="1">
      <alignment horizontal="center" vertical="center" wrapText="1"/>
    </xf>
    <xf numFmtId="0" fontId="83" fillId="23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1" fillId="25" borderId="41" xfId="0" applyFont="1" applyFill="1" applyBorder="1" applyAlignment="1">
      <alignment horizontal="center" vertical="center"/>
    </xf>
    <xf numFmtId="0" fontId="81" fillId="25" borderId="42" xfId="0" applyFont="1" applyFill="1" applyBorder="1" applyAlignment="1">
      <alignment horizontal="center" vertical="center"/>
    </xf>
    <xf numFmtId="0" fontId="81" fillId="25" borderId="43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 xr:uid="{F6C5148A-B624-48AD-9EE7-22A8CA1F2BEB}"/>
    <cellStyle name="Обычный 3" xfId="3" xr:uid="{BDEA91AA-E756-442C-B93D-CD2221A47841}"/>
  </cellStyles>
  <dxfs count="10">
    <dxf>
      <font>
        <sz val="10"/>
        <color rgb="FF002060"/>
      </font>
      <fill>
        <patternFill patternType="solid">
          <bgColor rgb="FF92D050"/>
        </patternFill>
      </fill>
    </dxf>
    <dxf>
      <font>
        <sz val="10"/>
        <color rgb="FFFFC000"/>
      </font>
      <fill>
        <patternFill patternType="solid">
          <bgColor rgb="FF00B0F0"/>
        </patternFill>
      </fill>
    </dxf>
    <dxf>
      <font>
        <sz val="10"/>
        <color rgb="FFFFFF00"/>
      </font>
      <fill>
        <patternFill patternType="solid">
          <bgColor rgb="FF002060"/>
        </patternFill>
      </fill>
    </dxf>
    <dxf>
      <font>
        <sz val="10"/>
        <color rgb="FFFFFF00"/>
      </font>
      <fill>
        <patternFill patternType="solid">
          <bgColor rgb="FFC00000"/>
        </patternFill>
      </fill>
    </dxf>
    <dxf>
      <font>
        <sz val="10"/>
        <color rgb="FFC00000"/>
      </font>
      <fill>
        <patternFill patternType="solid">
          <bgColor indexed="5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8" tint="0.59996337778862885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188457</xdr:colOff>
          <xdr:row>12</xdr:row>
          <xdr:rowOff>250370</xdr:rowOff>
        </xdr:from>
        <xdr:to>
          <xdr:col>0</xdr:col>
          <xdr:colOff>1140957</xdr:colOff>
          <xdr:row>14</xdr:row>
          <xdr:rowOff>111579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4F5C068A-2928-4ECD-A9E4-6AF8A55E6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163285</xdr:colOff>
          <xdr:row>6</xdr:row>
          <xdr:rowOff>190500</xdr:rowOff>
        </xdr:from>
        <xdr:to>
          <xdr:col>0</xdr:col>
          <xdr:colOff>1087210</xdr:colOff>
          <xdr:row>8</xdr:row>
          <xdr:rowOff>152400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61E74D53-EF7F-4CD4-AB94-8C0F05ECE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15</xdr:row>
          <xdr:rowOff>83003</xdr:rowOff>
        </xdr:from>
        <xdr:to>
          <xdr:col>0</xdr:col>
          <xdr:colOff>1131432</xdr:colOff>
          <xdr:row>17</xdr:row>
          <xdr:rowOff>25854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D364D2F7-25EC-4521-A40F-76993670D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18</xdr:row>
          <xdr:rowOff>92528</xdr:rowOff>
        </xdr:from>
        <xdr:to>
          <xdr:col>0</xdr:col>
          <xdr:colOff>1131432</xdr:colOff>
          <xdr:row>20</xdr:row>
          <xdr:rowOff>35379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A249370B-BD3B-43C7-9EB1-F56EABB7C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21</xdr:row>
          <xdr:rowOff>54429</xdr:rowOff>
        </xdr:from>
        <xdr:to>
          <xdr:col>0</xdr:col>
          <xdr:colOff>1131432</xdr:colOff>
          <xdr:row>22</xdr:row>
          <xdr:rowOff>310242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F79AC766-8C7F-4B86-8FFE-7E8F816C7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24</xdr:row>
          <xdr:rowOff>111579</xdr:rowOff>
        </xdr:from>
        <xdr:to>
          <xdr:col>0</xdr:col>
          <xdr:colOff>1131432</xdr:colOff>
          <xdr:row>26</xdr:row>
          <xdr:rowOff>54428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2BBDC19A-C9C3-4E5F-9CD3-B4E40C726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27</xdr:row>
          <xdr:rowOff>121104</xdr:rowOff>
        </xdr:from>
        <xdr:to>
          <xdr:col>0</xdr:col>
          <xdr:colOff>1131432</xdr:colOff>
          <xdr:row>29</xdr:row>
          <xdr:rowOff>63953</xdr:rowOff>
        </xdr:to>
        <xdr:sp macro="" textlink="">
          <xdr:nvSpPr>
            <xdr:cNvPr id="9223" name="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21A93168-FCA5-4412-818B-4AB7A2C08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30</xdr:row>
          <xdr:rowOff>140153</xdr:rowOff>
        </xdr:from>
        <xdr:to>
          <xdr:col>0</xdr:col>
          <xdr:colOff>1131432</xdr:colOff>
          <xdr:row>32</xdr:row>
          <xdr:rowOff>83003</xdr:rowOff>
        </xdr:to>
        <xdr:sp macro="" textlink="">
          <xdr:nvSpPr>
            <xdr:cNvPr id="9224" name="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7AF7B110-B8EA-4AA7-A85E-E2D138E56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33</xdr:row>
          <xdr:rowOff>102053</xdr:rowOff>
        </xdr:from>
        <xdr:to>
          <xdr:col>0</xdr:col>
          <xdr:colOff>1131432</xdr:colOff>
          <xdr:row>35</xdr:row>
          <xdr:rowOff>44904</xdr:rowOff>
        </xdr:to>
        <xdr:sp macro="" textlink="">
          <xdr:nvSpPr>
            <xdr:cNvPr id="9225" name="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C48475E7-DD04-4FAA-AB03-D8F8AA793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36</xdr:row>
          <xdr:rowOff>159203</xdr:rowOff>
        </xdr:from>
        <xdr:to>
          <xdr:col>0</xdr:col>
          <xdr:colOff>1131432</xdr:colOff>
          <xdr:row>38</xdr:row>
          <xdr:rowOff>102054</xdr:rowOff>
        </xdr:to>
        <xdr:sp macro="" textlink="">
          <xdr:nvSpPr>
            <xdr:cNvPr id="9226" name="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CBC0E9EB-9901-4C73-9F90-542704270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39</xdr:row>
          <xdr:rowOff>130628</xdr:rowOff>
        </xdr:from>
        <xdr:to>
          <xdr:col>0</xdr:col>
          <xdr:colOff>1131432</xdr:colOff>
          <xdr:row>41</xdr:row>
          <xdr:rowOff>73479</xdr:rowOff>
        </xdr:to>
        <xdr:sp macro="" textlink="">
          <xdr:nvSpPr>
            <xdr:cNvPr id="9227" name="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5D1FB9F7-6257-42B2-9BC9-1022DEF4D4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197982</xdr:colOff>
          <xdr:row>42</xdr:row>
          <xdr:rowOff>140154</xdr:rowOff>
        </xdr:from>
        <xdr:to>
          <xdr:col>0</xdr:col>
          <xdr:colOff>1131432</xdr:colOff>
          <xdr:row>44</xdr:row>
          <xdr:rowOff>83003</xdr:rowOff>
        </xdr:to>
        <xdr:sp macro="" textlink="">
          <xdr:nvSpPr>
            <xdr:cNvPr id="9228" name="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192F843F-6119-4B04-B367-659D34DE6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54428</xdr:colOff>
          <xdr:row>12</xdr:row>
          <xdr:rowOff>167367</xdr:rowOff>
        </xdr:from>
        <xdr:to>
          <xdr:col>1</xdr:col>
          <xdr:colOff>-1</xdr:colOff>
          <xdr:row>14</xdr:row>
          <xdr:rowOff>34018</xdr:rowOff>
        </xdr:to>
        <xdr:sp macro="" textlink="">
          <xdr:nvSpPr>
            <xdr:cNvPr id="28673" name="Button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B9CEE66D-33AE-49CA-AEA8-891136E419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25853</xdr:colOff>
          <xdr:row>7</xdr:row>
          <xdr:rowOff>81643</xdr:rowOff>
        </xdr:from>
        <xdr:to>
          <xdr:col>0</xdr:col>
          <xdr:colOff>949778</xdr:colOff>
          <xdr:row>9</xdr:row>
          <xdr:rowOff>43543</xdr:rowOff>
        </xdr:to>
        <xdr:sp macro="" textlink="">
          <xdr:nvSpPr>
            <xdr:cNvPr id="28674" name="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EFD2ABDE-A45F-48A0-8F35-E6313F0F9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15</xdr:row>
          <xdr:rowOff>5442</xdr:rowOff>
        </xdr:from>
        <xdr:to>
          <xdr:col>0</xdr:col>
          <xdr:colOff>997403</xdr:colOff>
          <xdr:row>16</xdr:row>
          <xdr:rowOff>261257</xdr:rowOff>
        </xdr:to>
        <xdr:sp macro="" textlink="">
          <xdr:nvSpPr>
            <xdr:cNvPr id="28675" name="Button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D8553302-2A29-47C1-9D4B-C48897742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18</xdr:row>
          <xdr:rowOff>14967</xdr:rowOff>
        </xdr:from>
        <xdr:to>
          <xdr:col>0</xdr:col>
          <xdr:colOff>997403</xdr:colOff>
          <xdr:row>19</xdr:row>
          <xdr:rowOff>270782</xdr:rowOff>
        </xdr:to>
        <xdr:sp macro="" textlink="">
          <xdr:nvSpPr>
            <xdr:cNvPr id="28676" name="Button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3D9E7848-8626-4629-ABC4-C28128CC1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20</xdr:row>
          <xdr:rowOff>289832</xdr:rowOff>
        </xdr:from>
        <xdr:to>
          <xdr:col>0</xdr:col>
          <xdr:colOff>997403</xdr:colOff>
          <xdr:row>22</xdr:row>
          <xdr:rowOff>234042</xdr:rowOff>
        </xdr:to>
        <xdr:sp macro="" textlink="">
          <xdr:nvSpPr>
            <xdr:cNvPr id="28677" name="Button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BECA626A-E052-48D0-92D0-AECC8B080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24</xdr:row>
          <xdr:rowOff>36739</xdr:rowOff>
        </xdr:from>
        <xdr:to>
          <xdr:col>0</xdr:col>
          <xdr:colOff>997403</xdr:colOff>
          <xdr:row>25</xdr:row>
          <xdr:rowOff>295274</xdr:rowOff>
        </xdr:to>
        <xdr:sp macro="" textlink="">
          <xdr:nvSpPr>
            <xdr:cNvPr id="28678" name="Button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51D2E9D4-EA39-4CB6-A0D2-F6489C236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27</xdr:row>
          <xdr:rowOff>50346</xdr:rowOff>
        </xdr:from>
        <xdr:to>
          <xdr:col>0</xdr:col>
          <xdr:colOff>997403</xdr:colOff>
          <xdr:row>28</xdr:row>
          <xdr:rowOff>308882</xdr:rowOff>
        </xdr:to>
        <xdr:sp macro="" textlink="">
          <xdr:nvSpPr>
            <xdr:cNvPr id="28679" name="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4A30220-CAEB-4B95-BD4B-0F0A92BF3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30</xdr:row>
          <xdr:rowOff>73478</xdr:rowOff>
        </xdr:from>
        <xdr:to>
          <xdr:col>0</xdr:col>
          <xdr:colOff>997403</xdr:colOff>
          <xdr:row>32</xdr:row>
          <xdr:rowOff>19049</xdr:rowOff>
        </xdr:to>
        <xdr:sp macro="" textlink="">
          <xdr:nvSpPr>
            <xdr:cNvPr id="28680" name="Button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D86E2AA5-A384-485E-BC86-D6F02552B1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33</xdr:row>
          <xdr:rowOff>39460</xdr:rowOff>
        </xdr:from>
        <xdr:to>
          <xdr:col>0</xdr:col>
          <xdr:colOff>997403</xdr:colOff>
          <xdr:row>34</xdr:row>
          <xdr:rowOff>297996</xdr:rowOff>
        </xdr:to>
        <xdr:sp macro="" textlink="">
          <xdr:nvSpPr>
            <xdr:cNvPr id="28681" name="Button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2AEF9836-9F7A-47D4-B4C7-1CE41E17B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36</xdr:row>
          <xdr:rowOff>100692</xdr:rowOff>
        </xdr:from>
        <xdr:to>
          <xdr:col>0</xdr:col>
          <xdr:colOff>997403</xdr:colOff>
          <xdr:row>38</xdr:row>
          <xdr:rowOff>46264</xdr:rowOff>
        </xdr:to>
        <xdr:sp macro="" textlink="">
          <xdr:nvSpPr>
            <xdr:cNvPr id="28682" name="Button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378EEB68-964C-4125-918B-681EEB451D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39</xdr:row>
          <xdr:rowOff>76199</xdr:rowOff>
        </xdr:from>
        <xdr:to>
          <xdr:col>0</xdr:col>
          <xdr:colOff>997403</xdr:colOff>
          <xdr:row>41</xdr:row>
          <xdr:rowOff>21771</xdr:rowOff>
        </xdr:to>
        <xdr:sp macro="" textlink="">
          <xdr:nvSpPr>
            <xdr:cNvPr id="28683" name="Button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3681AB4-19BE-41A4-BE0C-834EEED1B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63953</xdr:colOff>
          <xdr:row>42</xdr:row>
          <xdr:rowOff>89807</xdr:rowOff>
        </xdr:from>
        <xdr:to>
          <xdr:col>0</xdr:col>
          <xdr:colOff>997403</xdr:colOff>
          <xdr:row>44</xdr:row>
          <xdr:rowOff>35378</xdr:rowOff>
        </xdr:to>
        <xdr:sp macro="" textlink="">
          <xdr:nvSpPr>
            <xdr:cNvPr id="28684" name="Button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76FEC6E3-7153-4157-8DC2-9FA479526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122465</xdr:colOff>
          <xdr:row>13</xdr:row>
          <xdr:rowOff>17690</xdr:rowOff>
        </xdr:from>
        <xdr:to>
          <xdr:col>0</xdr:col>
          <xdr:colOff>1074965</xdr:colOff>
          <xdr:row>14</xdr:row>
          <xdr:rowOff>197304</xdr:rowOff>
        </xdr:to>
        <xdr:sp macro="" textlink="">
          <xdr:nvSpPr>
            <xdr:cNvPr id="29697" name="Butto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CE60BFEC-2FAF-481F-B299-DC3C263C6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93890</xdr:colOff>
          <xdr:row>7</xdr:row>
          <xdr:rowOff>0</xdr:rowOff>
        </xdr:from>
        <xdr:to>
          <xdr:col>0</xdr:col>
          <xdr:colOff>1017815</xdr:colOff>
          <xdr:row>8</xdr:row>
          <xdr:rowOff>274864</xdr:rowOff>
        </xdr:to>
        <xdr:sp macro="" textlink="">
          <xdr:nvSpPr>
            <xdr:cNvPr id="29698" name="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3A96B0FD-C3C3-41F7-AEE5-DEF828C29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15</xdr:row>
          <xdr:rowOff>168728</xdr:rowOff>
        </xdr:from>
        <xdr:to>
          <xdr:col>0</xdr:col>
          <xdr:colOff>1065440</xdr:colOff>
          <xdr:row>17</xdr:row>
          <xdr:rowOff>111579</xdr:rowOff>
        </xdr:to>
        <xdr:sp macro="" textlink="">
          <xdr:nvSpPr>
            <xdr:cNvPr id="29699" name="Button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61E691BE-A339-46DA-B1ED-F5933E9A2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18</xdr:row>
          <xdr:rowOff>178253</xdr:rowOff>
        </xdr:from>
        <xdr:to>
          <xdr:col>0</xdr:col>
          <xdr:colOff>1065440</xdr:colOff>
          <xdr:row>20</xdr:row>
          <xdr:rowOff>121104</xdr:rowOff>
        </xdr:to>
        <xdr:sp macro="" textlink="">
          <xdr:nvSpPr>
            <xdr:cNvPr id="29700" name="Button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87E3E141-D360-45FD-94B9-EB9EF8AB8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21</xdr:row>
          <xdr:rowOff>140154</xdr:rowOff>
        </xdr:from>
        <xdr:to>
          <xdr:col>0</xdr:col>
          <xdr:colOff>1065440</xdr:colOff>
          <xdr:row>23</xdr:row>
          <xdr:rowOff>83004</xdr:rowOff>
        </xdr:to>
        <xdr:sp macro="" textlink="">
          <xdr:nvSpPr>
            <xdr:cNvPr id="29701" name="Button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279BAB81-4D19-4105-B8DF-24DBAD8B3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24</xdr:row>
          <xdr:rowOff>197304</xdr:rowOff>
        </xdr:from>
        <xdr:to>
          <xdr:col>0</xdr:col>
          <xdr:colOff>1065440</xdr:colOff>
          <xdr:row>26</xdr:row>
          <xdr:rowOff>140154</xdr:rowOff>
        </xdr:to>
        <xdr:sp macro="" textlink="">
          <xdr:nvSpPr>
            <xdr:cNvPr id="29702" name="Button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C4019A1C-74FA-40A0-AA07-E1BED540B6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27</xdr:row>
          <xdr:rowOff>206829</xdr:rowOff>
        </xdr:from>
        <xdr:to>
          <xdr:col>0</xdr:col>
          <xdr:colOff>1065440</xdr:colOff>
          <xdr:row>29</xdr:row>
          <xdr:rowOff>149678</xdr:rowOff>
        </xdr:to>
        <xdr:sp macro="" textlink="">
          <xdr:nvSpPr>
            <xdr:cNvPr id="29703" name="Button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D6A4562B-6017-4FE3-B9B1-1FF32485F9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30</xdr:row>
          <xdr:rowOff>225879</xdr:rowOff>
        </xdr:from>
        <xdr:to>
          <xdr:col>0</xdr:col>
          <xdr:colOff>1065440</xdr:colOff>
          <xdr:row>32</xdr:row>
          <xdr:rowOff>168728</xdr:rowOff>
        </xdr:to>
        <xdr:sp macro="" textlink="">
          <xdr:nvSpPr>
            <xdr:cNvPr id="29704" name="Button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A50DE9E2-AC3F-4E60-9E13-2BC35AA1A1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33</xdr:row>
          <xdr:rowOff>242207</xdr:rowOff>
        </xdr:from>
        <xdr:to>
          <xdr:col>0</xdr:col>
          <xdr:colOff>1065440</xdr:colOff>
          <xdr:row>35</xdr:row>
          <xdr:rowOff>185057</xdr:rowOff>
        </xdr:to>
        <xdr:sp macro="" textlink="">
          <xdr:nvSpPr>
            <xdr:cNvPr id="29705" name="Button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E3223B44-E5B8-4CCE-8006-36197E097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36</xdr:row>
          <xdr:rowOff>204106</xdr:rowOff>
        </xdr:from>
        <xdr:to>
          <xdr:col>0</xdr:col>
          <xdr:colOff>1065440</xdr:colOff>
          <xdr:row>38</xdr:row>
          <xdr:rowOff>146957</xdr:rowOff>
        </xdr:to>
        <xdr:sp macro="" textlink="">
          <xdr:nvSpPr>
            <xdr:cNvPr id="29706" name="Button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59247C01-F443-45F4-ABFE-51D2CC0EE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145597</xdr:colOff>
          <xdr:row>39</xdr:row>
          <xdr:rowOff>189138</xdr:rowOff>
        </xdr:from>
        <xdr:to>
          <xdr:col>0</xdr:col>
          <xdr:colOff>1079047</xdr:colOff>
          <xdr:row>41</xdr:row>
          <xdr:rowOff>131989</xdr:rowOff>
        </xdr:to>
        <xdr:sp macro="" textlink="">
          <xdr:nvSpPr>
            <xdr:cNvPr id="29707" name="Button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27CB17C7-FCAD-4B40-9C69-D2EDC3976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131990</xdr:colOff>
          <xdr:row>42</xdr:row>
          <xdr:rowOff>198665</xdr:rowOff>
        </xdr:from>
        <xdr:to>
          <xdr:col>0</xdr:col>
          <xdr:colOff>1065440</xdr:colOff>
          <xdr:row>44</xdr:row>
          <xdr:rowOff>141515</xdr:rowOff>
        </xdr:to>
        <xdr:sp macro="" textlink="">
          <xdr:nvSpPr>
            <xdr:cNvPr id="29708" name="Button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6DE1557F-671A-463D-BC3F-8B42FB1D8E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217714</xdr:colOff>
          <xdr:row>12</xdr:row>
          <xdr:rowOff>221797</xdr:rowOff>
        </xdr:from>
        <xdr:to>
          <xdr:col>0</xdr:col>
          <xdr:colOff>1170214</xdr:colOff>
          <xdr:row>14</xdr:row>
          <xdr:rowOff>88447</xdr:rowOff>
        </xdr:to>
        <xdr:sp macro="" textlink="">
          <xdr:nvSpPr>
            <xdr:cNvPr id="30721" name="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D6E311A1-7A33-4A43-9BF6-4A45D956F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189139</xdr:colOff>
          <xdr:row>7</xdr:row>
          <xdr:rowOff>136072</xdr:rowOff>
        </xdr:from>
        <xdr:to>
          <xdr:col>0</xdr:col>
          <xdr:colOff>1113064</xdr:colOff>
          <xdr:row>9</xdr:row>
          <xdr:rowOff>97972</xdr:rowOff>
        </xdr:to>
        <xdr:sp macro="" textlink="">
          <xdr:nvSpPr>
            <xdr:cNvPr id="30722" name="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197A568-6083-4CCF-B754-2B5AB4B64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15</xdr:row>
          <xdr:rowOff>59871</xdr:rowOff>
        </xdr:from>
        <xdr:to>
          <xdr:col>0</xdr:col>
          <xdr:colOff>1160689</xdr:colOff>
          <xdr:row>17</xdr:row>
          <xdr:rowOff>2722</xdr:rowOff>
        </xdr:to>
        <xdr:sp macro="" textlink="">
          <xdr:nvSpPr>
            <xdr:cNvPr id="30723" name="Button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DA2CB4EE-B911-47D8-95FC-AFEB1CA1B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18</xdr:row>
          <xdr:rowOff>69396</xdr:rowOff>
        </xdr:from>
        <xdr:to>
          <xdr:col>0</xdr:col>
          <xdr:colOff>1160689</xdr:colOff>
          <xdr:row>20</xdr:row>
          <xdr:rowOff>12247</xdr:rowOff>
        </xdr:to>
        <xdr:sp macro="" textlink="">
          <xdr:nvSpPr>
            <xdr:cNvPr id="30724" name="Button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7578BE0B-62DC-41E5-9EEC-D7407CD27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21</xdr:row>
          <xdr:rowOff>31297</xdr:rowOff>
        </xdr:from>
        <xdr:to>
          <xdr:col>0</xdr:col>
          <xdr:colOff>1160689</xdr:colOff>
          <xdr:row>22</xdr:row>
          <xdr:rowOff>287111</xdr:rowOff>
        </xdr:to>
        <xdr:sp macro="" textlink="">
          <xdr:nvSpPr>
            <xdr:cNvPr id="30725" name="Button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C94CDF76-546F-4F29-BEA8-C0496D925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24</xdr:row>
          <xdr:rowOff>88447</xdr:rowOff>
        </xdr:from>
        <xdr:to>
          <xdr:col>0</xdr:col>
          <xdr:colOff>1160689</xdr:colOff>
          <xdr:row>26</xdr:row>
          <xdr:rowOff>31297</xdr:rowOff>
        </xdr:to>
        <xdr:sp macro="" textlink="">
          <xdr:nvSpPr>
            <xdr:cNvPr id="30726" name="Button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61CD73A7-4EF9-43B2-AE53-650B66C76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27</xdr:row>
          <xdr:rowOff>97972</xdr:rowOff>
        </xdr:from>
        <xdr:to>
          <xdr:col>0</xdr:col>
          <xdr:colOff>1160689</xdr:colOff>
          <xdr:row>29</xdr:row>
          <xdr:rowOff>40821</xdr:rowOff>
        </xdr:to>
        <xdr:sp macro="" textlink="">
          <xdr:nvSpPr>
            <xdr:cNvPr id="30727" name="Button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1142C5A6-8F36-447F-8105-1DE802080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30</xdr:row>
          <xdr:rowOff>117022</xdr:rowOff>
        </xdr:from>
        <xdr:to>
          <xdr:col>0</xdr:col>
          <xdr:colOff>1160689</xdr:colOff>
          <xdr:row>32</xdr:row>
          <xdr:rowOff>59871</xdr:rowOff>
        </xdr:to>
        <xdr:sp macro="" textlink="">
          <xdr:nvSpPr>
            <xdr:cNvPr id="30728" name="Button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74757038-F92D-4DA3-AEEC-D95D82F5F0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33</xdr:row>
          <xdr:rowOff>78922</xdr:rowOff>
        </xdr:from>
        <xdr:to>
          <xdr:col>0</xdr:col>
          <xdr:colOff>1160689</xdr:colOff>
          <xdr:row>35</xdr:row>
          <xdr:rowOff>21772</xdr:rowOff>
        </xdr:to>
        <xdr:sp macro="" textlink="">
          <xdr:nvSpPr>
            <xdr:cNvPr id="30729" name="Button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631646A5-553B-43F9-AE3F-7C0A6F2C7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36</xdr:row>
          <xdr:rowOff>136071</xdr:rowOff>
        </xdr:from>
        <xdr:to>
          <xdr:col>0</xdr:col>
          <xdr:colOff>1160689</xdr:colOff>
          <xdr:row>38</xdr:row>
          <xdr:rowOff>78922</xdr:rowOff>
        </xdr:to>
        <xdr:sp macro="" textlink="">
          <xdr:nvSpPr>
            <xdr:cNvPr id="30730" name="Button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604F1CE0-F14C-40F3-AD8C-57F300B5E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39</xdr:row>
          <xdr:rowOff>107496</xdr:rowOff>
        </xdr:from>
        <xdr:to>
          <xdr:col>0</xdr:col>
          <xdr:colOff>1160689</xdr:colOff>
          <xdr:row>41</xdr:row>
          <xdr:rowOff>50347</xdr:rowOff>
        </xdr:to>
        <xdr:sp macro="" textlink="">
          <xdr:nvSpPr>
            <xdr:cNvPr id="30731" name="Button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8FB42071-88FD-4A0E-95B6-658AB9B4D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227239</xdr:colOff>
          <xdr:row>42</xdr:row>
          <xdr:rowOff>117022</xdr:rowOff>
        </xdr:from>
        <xdr:to>
          <xdr:col>0</xdr:col>
          <xdr:colOff>1160689</xdr:colOff>
          <xdr:row>44</xdr:row>
          <xdr:rowOff>59872</xdr:rowOff>
        </xdr:to>
        <xdr:sp macro="" textlink="">
          <xdr:nvSpPr>
            <xdr:cNvPr id="30732" name="Button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F39078C9-DBF2-4847-ABD7-0E72FC6FA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108857</xdr:colOff>
          <xdr:row>12</xdr:row>
          <xdr:rowOff>180975</xdr:rowOff>
        </xdr:from>
        <xdr:to>
          <xdr:col>0</xdr:col>
          <xdr:colOff>1061357</xdr:colOff>
          <xdr:row>14</xdr:row>
          <xdr:rowOff>47625</xdr:rowOff>
        </xdr:to>
        <xdr:sp macro="" textlink="">
          <xdr:nvSpPr>
            <xdr:cNvPr id="31745" name="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16E57BC6-1B1A-4E96-8BDF-5097D1B85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80282</xdr:colOff>
          <xdr:row>7</xdr:row>
          <xdr:rowOff>95250</xdr:rowOff>
        </xdr:from>
        <xdr:to>
          <xdr:col>0</xdr:col>
          <xdr:colOff>1004207</xdr:colOff>
          <xdr:row>9</xdr:row>
          <xdr:rowOff>57150</xdr:rowOff>
        </xdr:to>
        <xdr:sp macro="" textlink="">
          <xdr:nvSpPr>
            <xdr:cNvPr id="31746" name="Button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730EC834-6E94-4190-8645-DC938E2B3F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15</xdr:row>
          <xdr:rowOff>19049</xdr:rowOff>
        </xdr:from>
        <xdr:to>
          <xdr:col>0</xdr:col>
          <xdr:colOff>1051832</xdr:colOff>
          <xdr:row>16</xdr:row>
          <xdr:rowOff>274864</xdr:rowOff>
        </xdr:to>
        <xdr:sp macro="" textlink="">
          <xdr:nvSpPr>
            <xdr:cNvPr id="31747" name="Button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1E3A5157-624F-4F7A-B251-3849AB464B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18</xdr:row>
          <xdr:rowOff>28574</xdr:rowOff>
        </xdr:from>
        <xdr:to>
          <xdr:col>0</xdr:col>
          <xdr:colOff>1051832</xdr:colOff>
          <xdr:row>19</xdr:row>
          <xdr:rowOff>284389</xdr:rowOff>
        </xdr:to>
        <xdr:sp macro="" textlink="">
          <xdr:nvSpPr>
            <xdr:cNvPr id="31748" name="Button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B3122260-55C6-4D62-95FA-4AC73A4BF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20</xdr:row>
          <xdr:rowOff>303439</xdr:rowOff>
        </xdr:from>
        <xdr:to>
          <xdr:col>0</xdr:col>
          <xdr:colOff>1051832</xdr:colOff>
          <xdr:row>22</xdr:row>
          <xdr:rowOff>246289</xdr:rowOff>
        </xdr:to>
        <xdr:sp macro="" textlink="">
          <xdr:nvSpPr>
            <xdr:cNvPr id="31749" name="Button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852E8E1F-99E0-4AFC-8750-5ECB7C7AF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24</xdr:row>
          <xdr:rowOff>47625</xdr:rowOff>
        </xdr:from>
        <xdr:to>
          <xdr:col>0</xdr:col>
          <xdr:colOff>1051832</xdr:colOff>
          <xdr:row>25</xdr:row>
          <xdr:rowOff>303439</xdr:rowOff>
        </xdr:to>
        <xdr:sp macro="" textlink="">
          <xdr:nvSpPr>
            <xdr:cNvPr id="31750" name="Button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FB8EB685-AFFB-4264-8349-27ECDC171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27</xdr:row>
          <xdr:rowOff>57150</xdr:rowOff>
        </xdr:from>
        <xdr:to>
          <xdr:col>0</xdr:col>
          <xdr:colOff>1051832</xdr:colOff>
          <xdr:row>29</xdr:row>
          <xdr:rowOff>-1</xdr:rowOff>
        </xdr:to>
        <xdr:sp macro="" textlink="">
          <xdr:nvSpPr>
            <xdr:cNvPr id="31751" name="Button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B8763AF2-F218-444F-A50C-23FCB00F9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30</xdr:row>
          <xdr:rowOff>76200</xdr:rowOff>
        </xdr:from>
        <xdr:to>
          <xdr:col>0</xdr:col>
          <xdr:colOff>1051832</xdr:colOff>
          <xdr:row>32</xdr:row>
          <xdr:rowOff>19049</xdr:rowOff>
        </xdr:to>
        <xdr:sp macro="" textlink="">
          <xdr:nvSpPr>
            <xdr:cNvPr id="31752" name="Button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D65AA897-D304-4947-B60C-7EF9B26C6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33</xdr:row>
          <xdr:rowOff>38100</xdr:rowOff>
        </xdr:from>
        <xdr:to>
          <xdr:col>0</xdr:col>
          <xdr:colOff>1051832</xdr:colOff>
          <xdr:row>34</xdr:row>
          <xdr:rowOff>293914</xdr:rowOff>
        </xdr:to>
        <xdr:sp macro="" textlink="">
          <xdr:nvSpPr>
            <xdr:cNvPr id="31753" name="Button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D1E9468B-A90D-48E4-BAD7-9A80E6541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36</xdr:row>
          <xdr:rowOff>95249</xdr:rowOff>
        </xdr:from>
        <xdr:to>
          <xdr:col>0</xdr:col>
          <xdr:colOff>1051832</xdr:colOff>
          <xdr:row>38</xdr:row>
          <xdr:rowOff>38100</xdr:rowOff>
        </xdr:to>
        <xdr:sp macro="" textlink="">
          <xdr:nvSpPr>
            <xdr:cNvPr id="31754" name="Button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BFFCC068-A396-4D97-ACE8-1C7AEF4C6A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39</xdr:row>
          <xdr:rowOff>66674</xdr:rowOff>
        </xdr:from>
        <xdr:to>
          <xdr:col>0</xdr:col>
          <xdr:colOff>1051832</xdr:colOff>
          <xdr:row>41</xdr:row>
          <xdr:rowOff>9525</xdr:rowOff>
        </xdr:to>
        <xdr:sp macro="" textlink="">
          <xdr:nvSpPr>
            <xdr:cNvPr id="31755" name="Button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D2FD007E-7376-4CCB-B9E3-158B66B21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42</xdr:row>
          <xdr:rowOff>76200</xdr:rowOff>
        </xdr:from>
        <xdr:to>
          <xdr:col>0</xdr:col>
          <xdr:colOff>1051832</xdr:colOff>
          <xdr:row>44</xdr:row>
          <xdr:rowOff>19050</xdr:rowOff>
        </xdr:to>
        <xdr:sp macro="" textlink="">
          <xdr:nvSpPr>
            <xdr:cNvPr id="31756" name="Button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DDF608C1-C9C2-4758-A750-CE4425E3A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85725</xdr:rowOff>
        </xdr:from>
        <xdr:to>
          <xdr:col>0</xdr:col>
          <xdr:colOff>1143000</xdr:colOff>
          <xdr:row>13</xdr:row>
          <xdr:rowOff>265339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DE12296A-A281-4E3E-9336-2CD25F806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7</xdr:row>
          <xdr:rowOff>0</xdr:rowOff>
        </xdr:from>
        <xdr:to>
          <xdr:col>0</xdr:col>
          <xdr:colOff>1085850</xdr:colOff>
          <xdr:row>8</xdr:row>
          <xdr:rowOff>274864</xdr:rowOff>
        </xdr:to>
        <xdr:sp macro="" textlink="">
          <xdr:nvSpPr>
            <xdr:cNvPr id="32770" name="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5DC83906-A010-4042-AF0D-5A941DF0D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14</xdr:row>
          <xdr:rowOff>236764</xdr:rowOff>
        </xdr:from>
        <xdr:to>
          <xdr:col>0</xdr:col>
          <xdr:colOff>1133475</xdr:colOff>
          <xdr:row>16</xdr:row>
          <xdr:rowOff>179614</xdr:rowOff>
        </xdr:to>
        <xdr:sp macro="" textlink="">
          <xdr:nvSpPr>
            <xdr:cNvPr id="32771" name="Button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47D29B8B-2A10-4D81-AB85-741B34FC6D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17</xdr:row>
          <xdr:rowOff>246289</xdr:rowOff>
        </xdr:from>
        <xdr:to>
          <xdr:col>0</xdr:col>
          <xdr:colOff>1133475</xdr:colOff>
          <xdr:row>19</xdr:row>
          <xdr:rowOff>189139</xdr:rowOff>
        </xdr:to>
        <xdr:sp macro="" textlink="">
          <xdr:nvSpPr>
            <xdr:cNvPr id="32772" name="Button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85B727D0-89FE-4608-B81D-167EAD8457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20</xdr:row>
          <xdr:rowOff>208189</xdr:rowOff>
        </xdr:from>
        <xdr:to>
          <xdr:col>0</xdr:col>
          <xdr:colOff>1133475</xdr:colOff>
          <xdr:row>22</xdr:row>
          <xdr:rowOff>151039</xdr:rowOff>
        </xdr:to>
        <xdr:sp macro="" textlink="">
          <xdr:nvSpPr>
            <xdr:cNvPr id="32773" name="Button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F553A9A3-E723-479A-BB2F-CFA04443E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23</xdr:row>
          <xdr:rowOff>265339</xdr:rowOff>
        </xdr:from>
        <xdr:to>
          <xdr:col>0</xdr:col>
          <xdr:colOff>1133475</xdr:colOff>
          <xdr:row>25</xdr:row>
          <xdr:rowOff>208189</xdr:rowOff>
        </xdr:to>
        <xdr:sp macro="" textlink="">
          <xdr:nvSpPr>
            <xdr:cNvPr id="32774" name="Butto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F6CD0603-045D-41EA-9F78-D166BE9DD8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26</xdr:row>
          <xdr:rowOff>274864</xdr:rowOff>
        </xdr:from>
        <xdr:to>
          <xdr:col>0</xdr:col>
          <xdr:colOff>1133475</xdr:colOff>
          <xdr:row>28</xdr:row>
          <xdr:rowOff>217714</xdr:rowOff>
        </xdr:to>
        <xdr:sp macro="" textlink="">
          <xdr:nvSpPr>
            <xdr:cNvPr id="32775" name="Button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6769AF22-4CAC-43F7-B2CC-E8F160CDE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29</xdr:row>
          <xdr:rowOff>293914</xdr:rowOff>
        </xdr:from>
        <xdr:to>
          <xdr:col>0</xdr:col>
          <xdr:colOff>1133475</xdr:colOff>
          <xdr:row>31</xdr:row>
          <xdr:rowOff>236764</xdr:rowOff>
        </xdr:to>
        <xdr:sp macro="" textlink="">
          <xdr:nvSpPr>
            <xdr:cNvPr id="32776" name="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E20A0C77-7D4B-4A5B-95BA-E62EE6E1A1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32</xdr:row>
          <xdr:rowOff>255814</xdr:rowOff>
        </xdr:from>
        <xdr:to>
          <xdr:col>0</xdr:col>
          <xdr:colOff>1133475</xdr:colOff>
          <xdr:row>34</xdr:row>
          <xdr:rowOff>198664</xdr:rowOff>
        </xdr:to>
        <xdr:sp macro="" textlink="">
          <xdr:nvSpPr>
            <xdr:cNvPr id="32777" name="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F6872841-414D-49A3-A725-3685170D6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36</xdr:row>
          <xdr:rowOff>-1</xdr:rowOff>
        </xdr:from>
        <xdr:to>
          <xdr:col>0</xdr:col>
          <xdr:colOff>1133475</xdr:colOff>
          <xdr:row>37</xdr:row>
          <xdr:rowOff>255814</xdr:rowOff>
        </xdr:to>
        <xdr:sp macro="" textlink="">
          <xdr:nvSpPr>
            <xdr:cNvPr id="32778" name="Button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1B9D5757-FBF1-46F7-B0E8-D88D85950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38</xdr:row>
          <xdr:rowOff>284389</xdr:rowOff>
        </xdr:from>
        <xdr:to>
          <xdr:col>0</xdr:col>
          <xdr:colOff>1133475</xdr:colOff>
          <xdr:row>40</xdr:row>
          <xdr:rowOff>227239</xdr:rowOff>
        </xdr:to>
        <xdr:sp macro="" textlink="">
          <xdr:nvSpPr>
            <xdr:cNvPr id="32779" name="Button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81915E41-76DA-41DE-9319-6BC916EA1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41</xdr:row>
          <xdr:rowOff>293914</xdr:rowOff>
        </xdr:from>
        <xdr:to>
          <xdr:col>0</xdr:col>
          <xdr:colOff>1133475</xdr:colOff>
          <xdr:row>43</xdr:row>
          <xdr:rowOff>236764</xdr:rowOff>
        </xdr:to>
        <xdr:sp macro="" textlink="">
          <xdr:nvSpPr>
            <xdr:cNvPr id="32780" name="Button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D8BD706D-F1DC-489F-AD98-6657A96429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85725</xdr:rowOff>
        </xdr:from>
        <xdr:to>
          <xdr:col>0</xdr:col>
          <xdr:colOff>1143000</xdr:colOff>
          <xdr:row>13</xdr:row>
          <xdr:rowOff>265339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D98221FC-53EB-4A0A-9740-AA1F24D57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7</xdr:row>
          <xdr:rowOff>0</xdr:rowOff>
        </xdr:from>
        <xdr:to>
          <xdr:col>0</xdr:col>
          <xdr:colOff>1085850</xdr:colOff>
          <xdr:row>8</xdr:row>
          <xdr:rowOff>274864</xdr:rowOff>
        </xdr:to>
        <xdr:sp macro="" textlink="">
          <xdr:nvSpPr>
            <xdr:cNvPr id="33794" name="Button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410B2E7C-8EF5-4F73-94FA-7405C0E4F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14</xdr:row>
          <xdr:rowOff>236764</xdr:rowOff>
        </xdr:from>
        <xdr:to>
          <xdr:col>0</xdr:col>
          <xdr:colOff>1133475</xdr:colOff>
          <xdr:row>16</xdr:row>
          <xdr:rowOff>179614</xdr:rowOff>
        </xdr:to>
        <xdr:sp macro="" textlink="">
          <xdr:nvSpPr>
            <xdr:cNvPr id="33795" name="Button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BEB4CB3E-F375-4EFD-97DE-E5EFC8355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17</xdr:row>
          <xdr:rowOff>246289</xdr:rowOff>
        </xdr:from>
        <xdr:to>
          <xdr:col>0</xdr:col>
          <xdr:colOff>1133475</xdr:colOff>
          <xdr:row>19</xdr:row>
          <xdr:rowOff>189139</xdr:rowOff>
        </xdr:to>
        <xdr:sp macro="" textlink="">
          <xdr:nvSpPr>
            <xdr:cNvPr id="33796" name="Button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DD1E91BF-75BC-4664-9118-5B71D05CD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20</xdr:row>
          <xdr:rowOff>208189</xdr:rowOff>
        </xdr:from>
        <xdr:to>
          <xdr:col>0</xdr:col>
          <xdr:colOff>1133475</xdr:colOff>
          <xdr:row>22</xdr:row>
          <xdr:rowOff>151039</xdr:rowOff>
        </xdr:to>
        <xdr:sp macro="" textlink="">
          <xdr:nvSpPr>
            <xdr:cNvPr id="33797" name="Button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A0B3B95-4099-42DD-91AA-E44C02EBCA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23</xdr:row>
          <xdr:rowOff>265339</xdr:rowOff>
        </xdr:from>
        <xdr:to>
          <xdr:col>0</xdr:col>
          <xdr:colOff>1133475</xdr:colOff>
          <xdr:row>25</xdr:row>
          <xdr:rowOff>208189</xdr:rowOff>
        </xdr:to>
        <xdr:sp macro="" textlink="">
          <xdr:nvSpPr>
            <xdr:cNvPr id="33798" name="Button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9E57762F-BAB4-4FA1-B2CD-169C6E724B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26</xdr:row>
          <xdr:rowOff>274864</xdr:rowOff>
        </xdr:from>
        <xdr:to>
          <xdr:col>0</xdr:col>
          <xdr:colOff>1133475</xdr:colOff>
          <xdr:row>28</xdr:row>
          <xdr:rowOff>217714</xdr:rowOff>
        </xdr:to>
        <xdr:sp macro="" textlink="">
          <xdr:nvSpPr>
            <xdr:cNvPr id="33799" name="Button 7" hidden="1">
              <a:extLst>
                <a:ext uri="{63B3BB69-23CF-44E3-9099-C40C66FF867C}">
                  <a14:compatExt spid="_x0000_s33799"/>
                </a:ext>
                <a:ext uri="{FF2B5EF4-FFF2-40B4-BE49-F238E27FC236}">
                  <a16:creationId xmlns:a16="http://schemas.microsoft.com/office/drawing/2014/main" id="{0E36E058-2BCD-433D-A9C6-3E295D365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29</xdr:row>
          <xdr:rowOff>293914</xdr:rowOff>
        </xdr:from>
        <xdr:to>
          <xdr:col>0</xdr:col>
          <xdr:colOff>1133475</xdr:colOff>
          <xdr:row>31</xdr:row>
          <xdr:rowOff>236764</xdr:rowOff>
        </xdr:to>
        <xdr:sp macro="" textlink="">
          <xdr:nvSpPr>
            <xdr:cNvPr id="33800" name="Button 8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C2E0ED27-FDA6-4CB8-9F6A-BABA7D2A3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32</xdr:row>
          <xdr:rowOff>255814</xdr:rowOff>
        </xdr:from>
        <xdr:to>
          <xdr:col>0</xdr:col>
          <xdr:colOff>1133475</xdr:colOff>
          <xdr:row>34</xdr:row>
          <xdr:rowOff>198664</xdr:rowOff>
        </xdr:to>
        <xdr:sp macro="" textlink="">
          <xdr:nvSpPr>
            <xdr:cNvPr id="33801" name="Button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50DA0755-BD5A-43FE-8E08-7E9074CF3E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36</xdr:row>
          <xdr:rowOff>-1</xdr:rowOff>
        </xdr:from>
        <xdr:to>
          <xdr:col>0</xdr:col>
          <xdr:colOff>1133475</xdr:colOff>
          <xdr:row>37</xdr:row>
          <xdr:rowOff>255814</xdr:rowOff>
        </xdr:to>
        <xdr:sp macro="" textlink="">
          <xdr:nvSpPr>
            <xdr:cNvPr id="33802" name="Button 10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F8259AB4-1ABC-4E40-811B-8D686F82F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38</xdr:row>
          <xdr:rowOff>284389</xdr:rowOff>
        </xdr:from>
        <xdr:to>
          <xdr:col>0</xdr:col>
          <xdr:colOff>1133475</xdr:colOff>
          <xdr:row>40</xdr:row>
          <xdr:rowOff>227239</xdr:rowOff>
        </xdr:to>
        <xdr:sp macro="" textlink="">
          <xdr:nvSpPr>
            <xdr:cNvPr id="33803" name="Button 11" hidden="1">
              <a:extLst>
                <a:ext uri="{63B3BB69-23CF-44E3-9099-C40C66FF867C}">
                  <a14:compatExt spid="_x0000_s33803"/>
                </a:ext>
                <a:ext uri="{FF2B5EF4-FFF2-40B4-BE49-F238E27FC236}">
                  <a16:creationId xmlns:a16="http://schemas.microsoft.com/office/drawing/2014/main" id="{F4D26018-7456-471E-AD16-296F1C096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41</xdr:row>
          <xdr:rowOff>293914</xdr:rowOff>
        </xdr:from>
        <xdr:to>
          <xdr:col>0</xdr:col>
          <xdr:colOff>1133475</xdr:colOff>
          <xdr:row>43</xdr:row>
          <xdr:rowOff>236764</xdr:rowOff>
        </xdr:to>
        <xdr:sp macro="" textlink="">
          <xdr:nvSpPr>
            <xdr:cNvPr id="33804" name="Button 12" hidden="1">
              <a:extLst>
                <a:ext uri="{63B3BB69-23CF-44E3-9099-C40C66FF867C}">
                  <a14:compatExt spid="_x0000_s33804"/>
                </a:ext>
                <a:ext uri="{FF2B5EF4-FFF2-40B4-BE49-F238E27FC236}">
                  <a16:creationId xmlns:a16="http://schemas.microsoft.com/office/drawing/2014/main" id="{93D2339E-0A4E-48CA-AEC4-E341168B3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104776</xdr:colOff>
          <xdr:row>12</xdr:row>
          <xdr:rowOff>205468</xdr:rowOff>
        </xdr:from>
        <xdr:to>
          <xdr:col>0</xdr:col>
          <xdr:colOff>1061358</xdr:colOff>
          <xdr:row>14</xdr:row>
          <xdr:rowOff>149679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75F1B6AA-3FE1-4419-B0F5-A258CB036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6</xdr:row>
          <xdr:rowOff>95250</xdr:rowOff>
        </xdr:from>
        <xdr:to>
          <xdr:col>0</xdr:col>
          <xdr:colOff>1019175</xdr:colOff>
          <xdr:row>8</xdr:row>
          <xdr:rowOff>57150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1DA293B8-63EF-436B-8696-EC22148A77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15</xdr:row>
          <xdr:rowOff>123825</xdr:rowOff>
        </xdr:from>
        <xdr:to>
          <xdr:col>0</xdr:col>
          <xdr:colOff>1038225</xdr:colOff>
          <xdr:row>17</xdr:row>
          <xdr:rowOff>66675</xdr:rowOff>
        </xdr:to>
        <xdr:sp macro="" textlink="">
          <xdr:nvSpPr>
            <xdr:cNvPr id="20483" name="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7B3B4865-15BD-4B65-BBD0-25F6DBC7A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18</xdr:row>
          <xdr:rowOff>137432</xdr:rowOff>
        </xdr:from>
        <xdr:to>
          <xdr:col>0</xdr:col>
          <xdr:colOff>1038225</xdr:colOff>
          <xdr:row>20</xdr:row>
          <xdr:rowOff>80283</xdr:rowOff>
        </xdr:to>
        <xdr:sp macro="" textlink="">
          <xdr:nvSpPr>
            <xdr:cNvPr id="20485" name="Button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41D2C2A8-BFEC-4171-8EDA-CC2763857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107496</xdr:colOff>
          <xdr:row>21</xdr:row>
          <xdr:rowOff>95250</xdr:rowOff>
        </xdr:from>
        <xdr:to>
          <xdr:col>0</xdr:col>
          <xdr:colOff>1040946</xdr:colOff>
          <xdr:row>23</xdr:row>
          <xdr:rowOff>38100</xdr:rowOff>
        </xdr:to>
        <xdr:sp macro="" textlink="">
          <xdr:nvSpPr>
            <xdr:cNvPr id="20486" name="Button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DB57129F-F624-4478-B9E7-13B316586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93889</xdr:colOff>
          <xdr:row>24</xdr:row>
          <xdr:rowOff>149678</xdr:rowOff>
        </xdr:from>
        <xdr:to>
          <xdr:col>0</xdr:col>
          <xdr:colOff>1027339</xdr:colOff>
          <xdr:row>26</xdr:row>
          <xdr:rowOff>92528</xdr:rowOff>
        </xdr:to>
        <xdr:sp macro="" textlink="">
          <xdr:nvSpPr>
            <xdr:cNvPr id="20487" name="Button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CDE1219-1FDD-4A99-AE1C-07079F40B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107496</xdr:colOff>
          <xdr:row>27</xdr:row>
          <xdr:rowOff>163286</xdr:rowOff>
        </xdr:from>
        <xdr:to>
          <xdr:col>0</xdr:col>
          <xdr:colOff>1040946</xdr:colOff>
          <xdr:row>29</xdr:row>
          <xdr:rowOff>106135</xdr:rowOff>
        </xdr:to>
        <xdr:sp macro="" textlink="">
          <xdr:nvSpPr>
            <xdr:cNvPr id="20488" name="Button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8A6028D7-B359-4623-8A64-49126BC8C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107496</xdr:colOff>
          <xdr:row>30</xdr:row>
          <xdr:rowOff>176893</xdr:rowOff>
        </xdr:from>
        <xdr:to>
          <xdr:col>0</xdr:col>
          <xdr:colOff>1040946</xdr:colOff>
          <xdr:row>32</xdr:row>
          <xdr:rowOff>119742</xdr:rowOff>
        </xdr:to>
        <xdr:sp macro="" textlink="">
          <xdr:nvSpPr>
            <xdr:cNvPr id="20489" name="Button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30CD9170-ED42-4DB5-A384-4A27D801E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80282</xdr:colOff>
          <xdr:row>33</xdr:row>
          <xdr:rowOff>141515</xdr:rowOff>
        </xdr:from>
        <xdr:to>
          <xdr:col>0</xdr:col>
          <xdr:colOff>1013732</xdr:colOff>
          <xdr:row>35</xdr:row>
          <xdr:rowOff>85725</xdr:rowOff>
        </xdr:to>
        <xdr:sp macro="" textlink="">
          <xdr:nvSpPr>
            <xdr:cNvPr id="20490" name="Button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993D563D-B333-486A-98AD-CA297691B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53068</xdr:colOff>
          <xdr:row>36</xdr:row>
          <xdr:rowOff>195943</xdr:rowOff>
        </xdr:from>
        <xdr:to>
          <xdr:col>0</xdr:col>
          <xdr:colOff>986518</xdr:colOff>
          <xdr:row>38</xdr:row>
          <xdr:rowOff>140153</xdr:rowOff>
        </xdr:to>
        <xdr:sp macro="" textlink="">
          <xdr:nvSpPr>
            <xdr:cNvPr id="20491" name="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D4FFCE7-3B0F-4EC3-9EDC-CEBC4AA7B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93889</xdr:colOff>
          <xdr:row>39</xdr:row>
          <xdr:rowOff>168729</xdr:rowOff>
        </xdr:from>
        <xdr:to>
          <xdr:col>0</xdr:col>
          <xdr:colOff>1027339</xdr:colOff>
          <xdr:row>41</xdr:row>
          <xdr:rowOff>112940</xdr:rowOff>
        </xdr:to>
        <xdr:sp macro="" textlink="">
          <xdr:nvSpPr>
            <xdr:cNvPr id="20492" name="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B806AAA4-A9FD-4A6C-96B3-105C24459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</xdr:row>
          <xdr:rowOff>182335</xdr:rowOff>
        </xdr:from>
        <xdr:to>
          <xdr:col>0</xdr:col>
          <xdr:colOff>933450</xdr:colOff>
          <xdr:row>44</xdr:row>
          <xdr:rowOff>126546</xdr:rowOff>
        </xdr:to>
        <xdr:sp macro="" textlink="">
          <xdr:nvSpPr>
            <xdr:cNvPr id="20493" name="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74FF0C2A-5D8F-451B-B527-A7DAE212C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149679</xdr:colOff>
          <xdr:row>12</xdr:row>
          <xdr:rowOff>208189</xdr:rowOff>
        </xdr:from>
        <xdr:to>
          <xdr:col>0</xdr:col>
          <xdr:colOff>1102179</xdr:colOff>
          <xdr:row>14</xdr:row>
          <xdr:rowOff>74840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DA8B77D2-00BC-43CA-9107-2D0F5778A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121104</xdr:colOff>
          <xdr:row>7</xdr:row>
          <xdr:rowOff>122465</xdr:rowOff>
        </xdr:from>
        <xdr:to>
          <xdr:col>0</xdr:col>
          <xdr:colOff>1045029</xdr:colOff>
          <xdr:row>9</xdr:row>
          <xdr:rowOff>84364</xdr:rowOff>
        </xdr:to>
        <xdr:sp macro="" textlink="">
          <xdr:nvSpPr>
            <xdr:cNvPr id="21506" name="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914495F3-D1B8-48D8-B19B-2506ECCE9C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15</xdr:row>
          <xdr:rowOff>46264</xdr:rowOff>
        </xdr:from>
        <xdr:to>
          <xdr:col>0</xdr:col>
          <xdr:colOff>1092654</xdr:colOff>
          <xdr:row>16</xdr:row>
          <xdr:rowOff>302079</xdr:rowOff>
        </xdr:to>
        <xdr:sp macro="" textlink="">
          <xdr:nvSpPr>
            <xdr:cNvPr id="21507" name="Button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9BD79532-CEA5-4012-8940-27801D7AB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18</xdr:row>
          <xdr:rowOff>55789</xdr:rowOff>
        </xdr:from>
        <xdr:to>
          <xdr:col>0</xdr:col>
          <xdr:colOff>1092654</xdr:colOff>
          <xdr:row>19</xdr:row>
          <xdr:rowOff>311604</xdr:rowOff>
        </xdr:to>
        <xdr:sp macro="" textlink="">
          <xdr:nvSpPr>
            <xdr:cNvPr id="21508" name="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5B807E1F-082A-4AC0-BE4E-4370BD6D4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21</xdr:row>
          <xdr:rowOff>17690</xdr:rowOff>
        </xdr:from>
        <xdr:to>
          <xdr:col>0</xdr:col>
          <xdr:colOff>1092654</xdr:colOff>
          <xdr:row>22</xdr:row>
          <xdr:rowOff>273503</xdr:rowOff>
        </xdr:to>
        <xdr:sp macro="" textlink="">
          <xdr:nvSpPr>
            <xdr:cNvPr id="21509" name="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7689D3E5-3A91-431B-AA73-98A910D11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24</xdr:row>
          <xdr:rowOff>74840</xdr:rowOff>
        </xdr:from>
        <xdr:to>
          <xdr:col>0</xdr:col>
          <xdr:colOff>1092654</xdr:colOff>
          <xdr:row>26</xdr:row>
          <xdr:rowOff>17689</xdr:rowOff>
        </xdr:to>
        <xdr:sp macro="" textlink="">
          <xdr:nvSpPr>
            <xdr:cNvPr id="21510" name="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A815FE8A-1360-4DEC-A111-D55DA609F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27</xdr:row>
          <xdr:rowOff>84365</xdr:rowOff>
        </xdr:from>
        <xdr:to>
          <xdr:col>0</xdr:col>
          <xdr:colOff>1092654</xdr:colOff>
          <xdr:row>29</xdr:row>
          <xdr:rowOff>27214</xdr:rowOff>
        </xdr:to>
        <xdr:sp macro="" textlink="">
          <xdr:nvSpPr>
            <xdr:cNvPr id="21511" name="Button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9B699517-4131-4D55-A671-334F0BEE8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30</xdr:row>
          <xdr:rowOff>103414</xdr:rowOff>
        </xdr:from>
        <xdr:to>
          <xdr:col>0</xdr:col>
          <xdr:colOff>1092654</xdr:colOff>
          <xdr:row>32</xdr:row>
          <xdr:rowOff>46264</xdr:rowOff>
        </xdr:to>
        <xdr:sp macro="" textlink="">
          <xdr:nvSpPr>
            <xdr:cNvPr id="21512" name="Button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4F92085-CCA4-4AF1-B344-30E70881B3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33</xdr:row>
          <xdr:rowOff>65314</xdr:rowOff>
        </xdr:from>
        <xdr:to>
          <xdr:col>0</xdr:col>
          <xdr:colOff>1092654</xdr:colOff>
          <xdr:row>35</xdr:row>
          <xdr:rowOff>8165</xdr:rowOff>
        </xdr:to>
        <xdr:sp macro="" textlink="">
          <xdr:nvSpPr>
            <xdr:cNvPr id="21513" name="Button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7298A2E3-4B0C-4207-A814-1ED5D8EFA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36</xdr:row>
          <xdr:rowOff>122464</xdr:rowOff>
        </xdr:from>
        <xdr:to>
          <xdr:col>0</xdr:col>
          <xdr:colOff>1092654</xdr:colOff>
          <xdr:row>38</xdr:row>
          <xdr:rowOff>65315</xdr:rowOff>
        </xdr:to>
        <xdr:sp macro="" textlink="">
          <xdr:nvSpPr>
            <xdr:cNvPr id="21514" name="Button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B1E83989-1197-4FD2-9353-59953C893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39</xdr:row>
          <xdr:rowOff>93889</xdr:rowOff>
        </xdr:from>
        <xdr:to>
          <xdr:col>0</xdr:col>
          <xdr:colOff>1092654</xdr:colOff>
          <xdr:row>41</xdr:row>
          <xdr:rowOff>38100</xdr:rowOff>
        </xdr:to>
        <xdr:sp macro="" textlink="">
          <xdr:nvSpPr>
            <xdr:cNvPr id="21515" name="Button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3216CED-6ECD-42D0-A714-8761742C8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159204</xdr:colOff>
          <xdr:row>42</xdr:row>
          <xdr:rowOff>106136</xdr:rowOff>
        </xdr:from>
        <xdr:to>
          <xdr:col>0</xdr:col>
          <xdr:colOff>1092654</xdr:colOff>
          <xdr:row>44</xdr:row>
          <xdr:rowOff>51707</xdr:rowOff>
        </xdr:to>
        <xdr:sp macro="" textlink="">
          <xdr:nvSpPr>
            <xdr:cNvPr id="21516" name="Butto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9C9827B3-2D3F-405D-BCE0-3150C7D80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303440</xdr:rowOff>
        </xdr:from>
        <xdr:to>
          <xdr:col>0</xdr:col>
          <xdr:colOff>1143000</xdr:colOff>
          <xdr:row>14</xdr:row>
          <xdr:rowOff>170090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7D91815-BD34-4EAD-AC5A-1046729F6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7</xdr:row>
          <xdr:rowOff>217715</xdr:rowOff>
        </xdr:from>
        <xdr:to>
          <xdr:col>0</xdr:col>
          <xdr:colOff>1085850</xdr:colOff>
          <xdr:row>9</xdr:row>
          <xdr:rowOff>179615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3B2536-E707-4B2A-99B9-C7522B1F5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15</xdr:row>
          <xdr:rowOff>141514</xdr:rowOff>
        </xdr:from>
        <xdr:to>
          <xdr:col>0</xdr:col>
          <xdr:colOff>1133475</xdr:colOff>
          <xdr:row>17</xdr:row>
          <xdr:rowOff>84365</xdr:rowOff>
        </xdr:to>
        <xdr:sp macro="" textlink="">
          <xdr:nvSpPr>
            <xdr:cNvPr id="22531" name="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D4D440E6-B7F8-4CD7-9626-0E98B2A290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18</xdr:row>
          <xdr:rowOff>151039</xdr:rowOff>
        </xdr:from>
        <xdr:to>
          <xdr:col>0</xdr:col>
          <xdr:colOff>1133475</xdr:colOff>
          <xdr:row>20</xdr:row>
          <xdr:rowOff>93890</xdr:rowOff>
        </xdr:to>
        <xdr:sp macro="" textlink="">
          <xdr:nvSpPr>
            <xdr:cNvPr id="22532" name="Butto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2669287F-B44E-4659-845B-ACA1B0E6D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21</xdr:row>
          <xdr:rowOff>112940</xdr:rowOff>
        </xdr:from>
        <xdr:to>
          <xdr:col>0</xdr:col>
          <xdr:colOff>1133475</xdr:colOff>
          <xdr:row>23</xdr:row>
          <xdr:rowOff>55790</xdr:rowOff>
        </xdr:to>
        <xdr:sp macro="" textlink="">
          <xdr:nvSpPr>
            <xdr:cNvPr id="22533" name="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8AA4ECA2-DD97-46C9-A5AD-60A0D9480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24</xdr:row>
          <xdr:rowOff>170090</xdr:rowOff>
        </xdr:from>
        <xdr:to>
          <xdr:col>0</xdr:col>
          <xdr:colOff>1133475</xdr:colOff>
          <xdr:row>26</xdr:row>
          <xdr:rowOff>112940</xdr:rowOff>
        </xdr:to>
        <xdr:sp macro="" textlink="">
          <xdr:nvSpPr>
            <xdr:cNvPr id="22534" name="Button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4296933A-40CD-41B1-BD75-FA4BE2D25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27</xdr:row>
          <xdr:rowOff>179615</xdr:rowOff>
        </xdr:from>
        <xdr:to>
          <xdr:col>0</xdr:col>
          <xdr:colOff>1133475</xdr:colOff>
          <xdr:row>29</xdr:row>
          <xdr:rowOff>122464</xdr:rowOff>
        </xdr:to>
        <xdr:sp macro="" textlink="">
          <xdr:nvSpPr>
            <xdr:cNvPr id="22535" name="Button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1543B4AF-9730-478A-9746-38381FD1F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30</xdr:row>
          <xdr:rowOff>198665</xdr:rowOff>
        </xdr:from>
        <xdr:to>
          <xdr:col>0</xdr:col>
          <xdr:colOff>1133475</xdr:colOff>
          <xdr:row>32</xdr:row>
          <xdr:rowOff>141514</xdr:rowOff>
        </xdr:to>
        <xdr:sp macro="" textlink="">
          <xdr:nvSpPr>
            <xdr:cNvPr id="22536" name="Button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F68A97CC-4126-496D-A42B-73F0E01C9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33</xdr:row>
          <xdr:rowOff>160565</xdr:rowOff>
        </xdr:from>
        <xdr:to>
          <xdr:col>0</xdr:col>
          <xdr:colOff>1133475</xdr:colOff>
          <xdr:row>35</xdr:row>
          <xdr:rowOff>103415</xdr:rowOff>
        </xdr:to>
        <xdr:sp macro="" textlink="">
          <xdr:nvSpPr>
            <xdr:cNvPr id="22537" name="Button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C06BE44-306C-448B-8B42-A40F37F50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36</xdr:row>
          <xdr:rowOff>217714</xdr:rowOff>
        </xdr:from>
        <xdr:to>
          <xdr:col>0</xdr:col>
          <xdr:colOff>1133475</xdr:colOff>
          <xdr:row>38</xdr:row>
          <xdr:rowOff>160565</xdr:rowOff>
        </xdr:to>
        <xdr:sp macro="" textlink="">
          <xdr:nvSpPr>
            <xdr:cNvPr id="22538" name="Button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3EC9EDBD-88F6-4BC0-991F-2806DDF49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39</xdr:row>
          <xdr:rowOff>189139</xdr:rowOff>
        </xdr:from>
        <xdr:to>
          <xdr:col>0</xdr:col>
          <xdr:colOff>1133475</xdr:colOff>
          <xdr:row>41</xdr:row>
          <xdr:rowOff>131990</xdr:rowOff>
        </xdr:to>
        <xdr:sp macro="" textlink="">
          <xdr:nvSpPr>
            <xdr:cNvPr id="22539" name="Button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CE05CDB6-1298-4E50-B60F-D139BE509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42</xdr:row>
          <xdr:rowOff>198665</xdr:rowOff>
        </xdr:from>
        <xdr:to>
          <xdr:col>0</xdr:col>
          <xdr:colOff>1133475</xdr:colOff>
          <xdr:row>44</xdr:row>
          <xdr:rowOff>141515</xdr:rowOff>
        </xdr:to>
        <xdr:sp macro="" textlink="">
          <xdr:nvSpPr>
            <xdr:cNvPr id="22540" name="Button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839327BF-ADEF-4EDC-B85E-CDB5BC5EE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204107</xdr:colOff>
          <xdr:row>12</xdr:row>
          <xdr:rowOff>180975</xdr:rowOff>
        </xdr:from>
        <xdr:to>
          <xdr:col>0</xdr:col>
          <xdr:colOff>1156607</xdr:colOff>
          <xdr:row>14</xdr:row>
          <xdr:rowOff>47625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52777FD9-499C-4713-8153-A53307CFF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175532</xdr:colOff>
          <xdr:row>7</xdr:row>
          <xdr:rowOff>95250</xdr:rowOff>
        </xdr:from>
        <xdr:to>
          <xdr:col>0</xdr:col>
          <xdr:colOff>1099457</xdr:colOff>
          <xdr:row>9</xdr:row>
          <xdr:rowOff>57150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FE70169A-8B1E-4ACC-A153-4E3AFA96B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15</xdr:row>
          <xdr:rowOff>19049</xdr:rowOff>
        </xdr:from>
        <xdr:to>
          <xdr:col>0</xdr:col>
          <xdr:colOff>1147082</xdr:colOff>
          <xdr:row>16</xdr:row>
          <xdr:rowOff>274864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F4C8FA5D-BDB1-44EA-A167-20F3577B0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18</xdr:row>
          <xdr:rowOff>28574</xdr:rowOff>
        </xdr:from>
        <xdr:to>
          <xdr:col>0</xdr:col>
          <xdr:colOff>1147082</xdr:colOff>
          <xdr:row>19</xdr:row>
          <xdr:rowOff>284389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544FC9A9-B1E7-446E-8C9D-10E8C84B1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20</xdr:row>
          <xdr:rowOff>303439</xdr:rowOff>
        </xdr:from>
        <xdr:to>
          <xdr:col>0</xdr:col>
          <xdr:colOff>1147082</xdr:colOff>
          <xdr:row>22</xdr:row>
          <xdr:rowOff>246289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6B663D7B-5FE0-4F0F-A983-FFAEB0F05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24</xdr:row>
          <xdr:rowOff>47625</xdr:rowOff>
        </xdr:from>
        <xdr:to>
          <xdr:col>0</xdr:col>
          <xdr:colOff>1147082</xdr:colOff>
          <xdr:row>25</xdr:row>
          <xdr:rowOff>303439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2F2524DD-B97A-4BFC-9FCA-9490E1D95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27</xdr:row>
          <xdr:rowOff>57150</xdr:rowOff>
        </xdr:from>
        <xdr:to>
          <xdr:col>0</xdr:col>
          <xdr:colOff>1147082</xdr:colOff>
          <xdr:row>29</xdr:row>
          <xdr:rowOff>-1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FFD9F4B3-CEFD-4AA3-93B7-47E0C0F85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30</xdr:row>
          <xdr:rowOff>76200</xdr:rowOff>
        </xdr:from>
        <xdr:to>
          <xdr:col>0</xdr:col>
          <xdr:colOff>1147082</xdr:colOff>
          <xdr:row>32</xdr:row>
          <xdr:rowOff>19049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E0E3B406-295D-4A33-9C12-C4DAE6D3D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33</xdr:row>
          <xdr:rowOff>38100</xdr:rowOff>
        </xdr:from>
        <xdr:to>
          <xdr:col>0</xdr:col>
          <xdr:colOff>1147082</xdr:colOff>
          <xdr:row>34</xdr:row>
          <xdr:rowOff>293914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107624FA-3DB8-4587-BF6D-E80105250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36</xdr:row>
          <xdr:rowOff>95249</xdr:rowOff>
        </xdr:from>
        <xdr:to>
          <xdr:col>0</xdr:col>
          <xdr:colOff>1147082</xdr:colOff>
          <xdr:row>38</xdr:row>
          <xdr:rowOff>38100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1305FAF4-0494-4F86-8736-AF95D0EE5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39</xdr:row>
          <xdr:rowOff>66674</xdr:rowOff>
        </xdr:from>
        <xdr:to>
          <xdr:col>0</xdr:col>
          <xdr:colOff>1147082</xdr:colOff>
          <xdr:row>41</xdr:row>
          <xdr:rowOff>9525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EC9304A7-A3FE-40AC-8F9A-F42360F767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213632</xdr:colOff>
          <xdr:row>42</xdr:row>
          <xdr:rowOff>76200</xdr:rowOff>
        </xdr:from>
        <xdr:to>
          <xdr:col>0</xdr:col>
          <xdr:colOff>1147082</xdr:colOff>
          <xdr:row>44</xdr:row>
          <xdr:rowOff>19050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5D6963C2-78C2-42B4-83BB-BE3DBECFE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149678</xdr:colOff>
          <xdr:row>12</xdr:row>
          <xdr:rowOff>180975</xdr:rowOff>
        </xdr:from>
        <xdr:to>
          <xdr:col>0</xdr:col>
          <xdr:colOff>1102178</xdr:colOff>
          <xdr:row>14</xdr:row>
          <xdr:rowOff>47625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66A38D58-04B7-42B8-9D47-24A21D58C2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121103</xdr:colOff>
          <xdr:row>7</xdr:row>
          <xdr:rowOff>95250</xdr:rowOff>
        </xdr:from>
        <xdr:to>
          <xdr:col>0</xdr:col>
          <xdr:colOff>1045028</xdr:colOff>
          <xdr:row>9</xdr:row>
          <xdr:rowOff>57150</xdr:rowOff>
        </xdr:to>
        <xdr:sp macro="" textlink="">
          <xdr:nvSpPr>
            <xdr:cNvPr id="24578" name="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CE468C2D-DD15-437D-B0DC-359E9D700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15</xdr:row>
          <xdr:rowOff>19049</xdr:rowOff>
        </xdr:from>
        <xdr:to>
          <xdr:col>0</xdr:col>
          <xdr:colOff>1092653</xdr:colOff>
          <xdr:row>16</xdr:row>
          <xdr:rowOff>274864</xdr:rowOff>
        </xdr:to>
        <xdr:sp macro="" textlink="">
          <xdr:nvSpPr>
            <xdr:cNvPr id="24579" name="Butto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B4A4E66E-3ABD-4FF4-B50A-EE2DF5815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18</xdr:row>
          <xdr:rowOff>28574</xdr:rowOff>
        </xdr:from>
        <xdr:to>
          <xdr:col>0</xdr:col>
          <xdr:colOff>1092653</xdr:colOff>
          <xdr:row>19</xdr:row>
          <xdr:rowOff>284389</xdr:rowOff>
        </xdr:to>
        <xdr:sp macro="" textlink="">
          <xdr:nvSpPr>
            <xdr:cNvPr id="24580" name="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82E7D0E1-9965-4A15-A1B5-019470BB1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20</xdr:row>
          <xdr:rowOff>303439</xdr:rowOff>
        </xdr:from>
        <xdr:to>
          <xdr:col>0</xdr:col>
          <xdr:colOff>1092653</xdr:colOff>
          <xdr:row>22</xdr:row>
          <xdr:rowOff>246289</xdr:rowOff>
        </xdr:to>
        <xdr:sp macro="" textlink="">
          <xdr:nvSpPr>
            <xdr:cNvPr id="24581" name="Butto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87E8C798-32BD-4168-A326-AC0C3CA0BC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24</xdr:row>
          <xdr:rowOff>47625</xdr:rowOff>
        </xdr:from>
        <xdr:to>
          <xdr:col>0</xdr:col>
          <xdr:colOff>1092653</xdr:colOff>
          <xdr:row>25</xdr:row>
          <xdr:rowOff>303439</xdr:rowOff>
        </xdr:to>
        <xdr:sp macro="" textlink="">
          <xdr:nvSpPr>
            <xdr:cNvPr id="24582" name="Button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D37CBC08-F147-4A58-8620-CB9AD4EF5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27</xdr:row>
          <xdr:rowOff>57150</xdr:rowOff>
        </xdr:from>
        <xdr:to>
          <xdr:col>0</xdr:col>
          <xdr:colOff>1092653</xdr:colOff>
          <xdr:row>29</xdr:row>
          <xdr:rowOff>-1</xdr:rowOff>
        </xdr:to>
        <xdr:sp macro="" textlink="">
          <xdr:nvSpPr>
            <xdr:cNvPr id="24583" name="Butto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53462036-7A93-4B32-88CF-98FB08D2D5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30</xdr:row>
          <xdr:rowOff>76200</xdr:rowOff>
        </xdr:from>
        <xdr:to>
          <xdr:col>0</xdr:col>
          <xdr:colOff>1092653</xdr:colOff>
          <xdr:row>32</xdr:row>
          <xdr:rowOff>19049</xdr:rowOff>
        </xdr:to>
        <xdr:sp macro="" textlink="">
          <xdr:nvSpPr>
            <xdr:cNvPr id="24584" name="Butto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BEF18A41-C8DA-4A36-AAB1-F54435403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33</xdr:row>
          <xdr:rowOff>38100</xdr:rowOff>
        </xdr:from>
        <xdr:to>
          <xdr:col>0</xdr:col>
          <xdr:colOff>1092653</xdr:colOff>
          <xdr:row>34</xdr:row>
          <xdr:rowOff>293914</xdr:rowOff>
        </xdr:to>
        <xdr:sp macro="" textlink="">
          <xdr:nvSpPr>
            <xdr:cNvPr id="24585" name="Button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40324F69-C56C-4AE9-A9DD-A0BCBCC65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36</xdr:row>
          <xdr:rowOff>95249</xdr:rowOff>
        </xdr:from>
        <xdr:to>
          <xdr:col>0</xdr:col>
          <xdr:colOff>1092653</xdr:colOff>
          <xdr:row>38</xdr:row>
          <xdr:rowOff>38100</xdr:rowOff>
        </xdr:to>
        <xdr:sp macro="" textlink="">
          <xdr:nvSpPr>
            <xdr:cNvPr id="24586" name="Button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363FB91A-4C10-4483-AFB6-36372FD97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39</xdr:row>
          <xdr:rowOff>66674</xdr:rowOff>
        </xdr:from>
        <xdr:to>
          <xdr:col>0</xdr:col>
          <xdr:colOff>1092653</xdr:colOff>
          <xdr:row>41</xdr:row>
          <xdr:rowOff>9525</xdr:rowOff>
        </xdr:to>
        <xdr:sp macro="" textlink="">
          <xdr:nvSpPr>
            <xdr:cNvPr id="24587" name="Button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FE22D96C-BB6B-4293-862F-93BD38613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159203</xdr:colOff>
          <xdr:row>42</xdr:row>
          <xdr:rowOff>76200</xdr:rowOff>
        </xdr:from>
        <xdr:to>
          <xdr:col>0</xdr:col>
          <xdr:colOff>1092653</xdr:colOff>
          <xdr:row>44</xdr:row>
          <xdr:rowOff>19050</xdr:rowOff>
        </xdr:to>
        <xdr:sp macro="" textlink="">
          <xdr:nvSpPr>
            <xdr:cNvPr id="24588" name="Button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63652E5B-611C-4399-89FA-3D7483AA0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163285</xdr:colOff>
          <xdr:row>12</xdr:row>
          <xdr:rowOff>126546</xdr:rowOff>
        </xdr:from>
        <xdr:to>
          <xdr:col>0</xdr:col>
          <xdr:colOff>1115785</xdr:colOff>
          <xdr:row>13</xdr:row>
          <xdr:rowOff>306160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F4013A79-D2B7-4BC7-8EB4-71B524FEA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134710</xdr:colOff>
          <xdr:row>7</xdr:row>
          <xdr:rowOff>40821</xdr:rowOff>
        </xdr:from>
        <xdr:to>
          <xdr:col>0</xdr:col>
          <xdr:colOff>1058635</xdr:colOff>
          <xdr:row>9</xdr:row>
          <xdr:rowOff>2721</xdr:rowOff>
        </xdr:to>
        <xdr:sp macro="" textlink="">
          <xdr:nvSpPr>
            <xdr:cNvPr id="25602" name="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990DEADD-1276-4365-89C6-FE2F67F95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14</xdr:row>
          <xdr:rowOff>277585</xdr:rowOff>
        </xdr:from>
        <xdr:to>
          <xdr:col>0</xdr:col>
          <xdr:colOff>1106260</xdr:colOff>
          <xdr:row>16</xdr:row>
          <xdr:rowOff>220435</xdr:rowOff>
        </xdr:to>
        <xdr:sp macro="" textlink="">
          <xdr:nvSpPr>
            <xdr:cNvPr id="25603" name="Butto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DD7707D3-7DEE-4279-AC14-95AEABF5E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17</xdr:row>
          <xdr:rowOff>287110</xdr:rowOff>
        </xdr:from>
        <xdr:to>
          <xdr:col>0</xdr:col>
          <xdr:colOff>1106260</xdr:colOff>
          <xdr:row>19</xdr:row>
          <xdr:rowOff>229960</xdr:rowOff>
        </xdr:to>
        <xdr:sp macro="" textlink="">
          <xdr:nvSpPr>
            <xdr:cNvPr id="25604" name="Butto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345F93FA-3AE4-430D-93FE-E40C23569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20</xdr:row>
          <xdr:rowOff>249010</xdr:rowOff>
        </xdr:from>
        <xdr:to>
          <xdr:col>0</xdr:col>
          <xdr:colOff>1106260</xdr:colOff>
          <xdr:row>22</xdr:row>
          <xdr:rowOff>191860</xdr:rowOff>
        </xdr:to>
        <xdr:sp macro="" textlink="">
          <xdr:nvSpPr>
            <xdr:cNvPr id="25605" name="Butto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608487B5-B462-4D97-A317-26F7A1A45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23</xdr:row>
          <xdr:rowOff>306160</xdr:rowOff>
        </xdr:from>
        <xdr:to>
          <xdr:col>0</xdr:col>
          <xdr:colOff>1106260</xdr:colOff>
          <xdr:row>25</xdr:row>
          <xdr:rowOff>249010</xdr:rowOff>
        </xdr:to>
        <xdr:sp macro="" textlink="">
          <xdr:nvSpPr>
            <xdr:cNvPr id="25606" name="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F4DC73D9-CBD8-48BA-8BC3-D1D311DA4A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27</xdr:row>
          <xdr:rowOff>2721</xdr:rowOff>
        </xdr:from>
        <xdr:to>
          <xdr:col>0</xdr:col>
          <xdr:colOff>1106260</xdr:colOff>
          <xdr:row>28</xdr:row>
          <xdr:rowOff>258535</xdr:rowOff>
        </xdr:to>
        <xdr:sp macro="" textlink="">
          <xdr:nvSpPr>
            <xdr:cNvPr id="25607" name="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48582B72-B716-4FB0-8D65-8F7DD2ED5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30</xdr:row>
          <xdr:rowOff>21771</xdr:rowOff>
        </xdr:from>
        <xdr:to>
          <xdr:col>0</xdr:col>
          <xdr:colOff>1106260</xdr:colOff>
          <xdr:row>31</xdr:row>
          <xdr:rowOff>277585</xdr:rowOff>
        </xdr:to>
        <xdr:sp macro="" textlink="">
          <xdr:nvSpPr>
            <xdr:cNvPr id="25608" name="Butto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49201A77-CED8-4DA5-9E0C-2E22C6FB1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32</xdr:row>
          <xdr:rowOff>296635</xdr:rowOff>
        </xdr:from>
        <xdr:to>
          <xdr:col>0</xdr:col>
          <xdr:colOff>1106260</xdr:colOff>
          <xdr:row>34</xdr:row>
          <xdr:rowOff>239485</xdr:rowOff>
        </xdr:to>
        <xdr:sp macro="" textlink="">
          <xdr:nvSpPr>
            <xdr:cNvPr id="25609" name="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B37B0868-1672-4E28-8E80-88CC5063E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36</xdr:row>
          <xdr:rowOff>40820</xdr:rowOff>
        </xdr:from>
        <xdr:to>
          <xdr:col>0</xdr:col>
          <xdr:colOff>1106260</xdr:colOff>
          <xdr:row>37</xdr:row>
          <xdr:rowOff>296635</xdr:rowOff>
        </xdr:to>
        <xdr:sp macro="" textlink="">
          <xdr:nvSpPr>
            <xdr:cNvPr id="25610" name="Butto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CF1EB6EF-4D01-4657-B723-3015E10B0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39</xdr:row>
          <xdr:rowOff>12245</xdr:rowOff>
        </xdr:from>
        <xdr:to>
          <xdr:col>0</xdr:col>
          <xdr:colOff>1106260</xdr:colOff>
          <xdr:row>40</xdr:row>
          <xdr:rowOff>268060</xdr:rowOff>
        </xdr:to>
        <xdr:sp macro="" textlink="">
          <xdr:nvSpPr>
            <xdr:cNvPr id="25611" name="Button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DF5D9CBA-A1C7-4602-AC3A-A346DB7E5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172810</xdr:colOff>
          <xdr:row>42</xdr:row>
          <xdr:rowOff>21771</xdr:rowOff>
        </xdr:from>
        <xdr:to>
          <xdr:col>0</xdr:col>
          <xdr:colOff>1106260</xdr:colOff>
          <xdr:row>43</xdr:row>
          <xdr:rowOff>277585</xdr:rowOff>
        </xdr:to>
        <xdr:sp macro="" textlink="">
          <xdr:nvSpPr>
            <xdr:cNvPr id="25612" name="Button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A805D0F7-1218-44F3-937A-D9FA46C76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81643</xdr:colOff>
          <xdr:row>12</xdr:row>
          <xdr:rowOff>194583</xdr:rowOff>
        </xdr:from>
        <xdr:to>
          <xdr:col>0</xdr:col>
          <xdr:colOff>1034143</xdr:colOff>
          <xdr:row>14</xdr:row>
          <xdr:rowOff>61233</xdr:rowOff>
        </xdr:to>
        <xdr:sp macro="" textlink="">
          <xdr:nvSpPr>
            <xdr:cNvPr id="26625" name="Butto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14E63D52-84F2-4039-A943-81FE22973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53068</xdr:colOff>
          <xdr:row>7</xdr:row>
          <xdr:rowOff>108858</xdr:rowOff>
        </xdr:from>
        <xdr:to>
          <xdr:col>0</xdr:col>
          <xdr:colOff>976993</xdr:colOff>
          <xdr:row>9</xdr:row>
          <xdr:rowOff>70758</xdr:rowOff>
        </xdr:to>
        <xdr:sp macro="" textlink="">
          <xdr:nvSpPr>
            <xdr:cNvPr id="26626" name="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FD91387A-7DB9-4C56-859E-D3368E48B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15</xdr:row>
          <xdr:rowOff>32657</xdr:rowOff>
        </xdr:from>
        <xdr:to>
          <xdr:col>0</xdr:col>
          <xdr:colOff>1024618</xdr:colOff>
          <xdr:row>16</xdr:row>
          <xdr:rowOff>288472</xdr:rowOff>
        </xdr:to>
        <xdr:sp macro="" textlink="">
          <xdr:nvSpPr>
            <xdr:cNvPr id="26627" name="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726F86DC-ED88-45CF-913F-09BD2367BB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18</xdr:row>
          <xdr:rowOff>42182</xdr:rowOff>
        </xdr:from>
        <xdr:to>
          <xdr:col>0</xdr:col>
          <xdr:colOff>1024618</xdr:colOff>
          <xdr:row>19</xdr:row>
          <xdr:rowOff>297997</xdr:rowOff>
        </xdr:to>
        <xdr:sp macro="" textlink="">
          <xdr:nvSpPr>
            <xdr:cNvPr id="26628" name="Button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23AD2135-D847-4A40-8A8D-8D075EFE8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21</xdr:row>
          <xdr:rowOff>4083</xdr:rowOff>
        </xdr:from>
        <xdr:to>
          <xdr:col>0</xdr:col>
          <xdr:colOff>1024618</xdr:colOff>
          <xdr:row>22</xdr:row>
          <xdr:rowOff>259897</xdr:rowOff>
        </xdr:to>
        <xdr:sp macro="" textlink="">
          <xdr:nvSpPr>
            <xdr:cNvPr id="26629" name="Button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7A6DC33F-6947-48C1-A653-27857538C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24</xdr:row>
          <xdr:rowOff>61233</xdr:rowOff>
        </xdr:from>
        <xdr:to>
          <xdr:col>0</xdr:col>
          <xdr:colOff>1024618</xdr:colOff>
          <xdr:row>26</xdr:row>
          <xdr:rowOff>4083</xdr:rowOff>
        </xdr:to>
        <xdr:sp macro="" textlink="">
          <xdr:nvSpPr>
            <xdr:cNvPr id="26630" name="Button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55A7AE28-1CF1-4374-872C-1651ACEF2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27</xdr:row>
          <xdr:rowOff>70758</xdr:rowOff>
        </xdr:from>
        <xdr:to>
          <xdr:col>0</xdr:col>
          <xdr:colOff>1024618</xdr:colOff>
          <xdr:row>29</xdr:row>
          <xdr:rowOff>13607</xdr:rowOff>
        </xdr:to>
        <xdr:sp macro="" textlink="">
          <xdr:nvSpPr>
            <xdr:cNvPr id="26631" name="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F22DD10D-8AAE-4441-BB91-D5DF4597C5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30</xdr:row>
          <xdr:rowOff>89808</xdr:rowOff>
        </xdr:from>
        <xdr:to>
          <xdr:col>0</xdr:col>
          <xdr:colOff>1024618</xdr:colOff>
          <xdr:row>32</xdr:row>
          <xdr:rowOff>32657</xdr:rowOff>
        </xdr:to>
        <xdr:sp macro="" textlink="">
          <xdr:nvSpPr>
            <xdr:cNvPr id="26632" name="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C3E1EC3-DE35-453D-BAE7-596F0C425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33</xdr:row>
          <xdr:rowOff>51708</xdr:rowOff>
        </xdr:from>
        <xdr:to>
          <xdr:col>0</xdr:col>
          <xdr:colOff>1024618</xdr:colOff>
          <xdr:row>34</xdr:row>
          <xdr:rowOff>307522</xdr:rowOff>
        </xdr:to>
        <xdr:sp macro="" textlink="">
          <xdr:nvSpPr>
            <xdr:cNvPr id="26633" name="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9689CD2E-6974-410A-81B6-D64E7CBC5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36</xdr:row>
          <xdr:rowOff>108857</xdr:rowOff>
        </xdr:from>
        <xdr:to>
          <xdr:col>0</xdr:col>
          <xdr:colOff>1024618</xdr:colOff>
          <xdr:row>38</xdr:row>
          <xdr:rowOff>51708</xdr:rowOff>
        </xdr:to>
        <xdr:sp macro="" textlink="">
          <xdr:nvSpPr>
            <xdr:cNvPr id="26634" name="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44334DE1-0662-4F88-A4F5-BFF4F78CF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39</xdr:row>
          <xdr:rowOff>80282</xdr:rowOff>
        </xdr:from>
        <xdr:to>
          <xdr:col>0</xdr:col>
          <xdr:colOff>1024618</xdr:colOff>
          <xdr:row>41</xdr:row>
          <xdr:rowOff>23133</xdr:rowOff>
        </xdr:to>
        <xdr:sp macro="" textlink="">
          <xdr:nvSpPr>
            <xdr:cNvPr id="26635" name="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65D12E00-71D0-49CE-A121-6C2177142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91168</xdr:colOff>
          <xdr:row>42</xdr:row>
          <xdr:rowOff>89808</xdr:rowOff>
        </xdr:from>
        <xdr:to>
          <xdr:col>0</xdr:col>
          <xdr:colOff>1024618</xdr:colOff>
          <xdr:row>44</xdr:row>
          <xdr:rowOff>32658</xdr:rowOff>
        </xdr:to>
        <xdr:sp macro="" textlink="">
          <xdr:nvSpPr>
            <xdr:cNvPr id="26636" name="Button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2655E7DB-2E68-4B5C-997E-9D373FCDD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108857</xdr:colOff>
          <xdr:row>12</xdr:row>
          <xdr:rowOff>153761</xdr:rowOff>
        </xdr:from>
        <xdr:to>
          <xdr:col>0</xdr:col>
          <xdr:colOff>1061357</xdr:colOff>
          <xdr:row>14</xdr:row>
          <xdr:rowOff>20411</xdr:rowOff>
        </xdr:to>
        <xdr:sp macro="" textlink="">
          <xdr:nvSpPr>
            <xdr:cNvPr id="27649" name="Butto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4B88782C-671D-4061-A135-2EAE47478F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80282</xdr:colOff>
          <xdr:row>7</xdr:row>
          <xdr:rowOff>68036</xdr:rowOff>
        </xdr:from>
        <xdr:to>
          <xdr:col>0</xdr:col>
          <xdr:colOff>1004207</xdr:colOff>
          <xdr:row>9</xdr:row>
          <xdr:rowOff>29936</xdr:rowOff>
        </xdr:to>
        <xdr:sp macro="" textlink="">
          <xdr:nvSpPr>
            <xdr:cNvPr id="27650" name="Button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608367AA-7C62-444E-B3DF-413891928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14</xdr:row>
          <xdr:rowOff>304800</xdr:rowOff>
        </xdr:from>
        <xdr:to>
          <xdr:col>0</xdr:col>
          <xdr:colOff>1051832</xdr:colOff>
          <xdr:row>16</xdr:row>
          <xdr:rowOff>247650</xdr:rowOff>
        </xdr:to>
        <xdr:sp macro="" textlink="">
          <xdr:nvSpPr>
            <xdr:cNvPr id="27651" name="Button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C263D7DD-3019-488E-8435-6145DF3B4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18</xdr:row>
          <xdr:rowOff>1360</xdr:rowOff>
        </xdr:from>
        <xdr:to>
          <xdr:col>0</xdr:col>
          <xdr:colOff>1051832</xdr:colOff>
          <xdr:row>19</xdr:row>
          <xdr:rowOff>257175</xdr:rowOff>
        </xdr:to>
        <xdr:sp macro="" textlink="">
          <xdr:nvSpPr>
            <xdr:cNvPr id="27652" name="Button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BC31DD41-96A2-4C1B-8824-B897D310E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20</xdr:row>
          <xdr:rowOff>276225</xdr:rowOff>
        </xdr:from>
        <xdr:to>
          <xdr:col>0</xdr:col>
          <xdr:colOff>1051832</xdr:colOff>
          <xdr:row>22</xdr:row>
          <xdr:rowOff>219075</xdr:rowOff>
        </xdr:to>
        <xdr:sp macro="" textlink="">
          <xdr:nvSpPr>
            <xdr:cNvPr id="27653" name="Button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C720A66-3401-480D-96A8-94680301E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24</xdr:row>
          <xdr:rowOff>20411</xdr:rowOff>
        </xdr:from>
        <xdr:to>
          <xdr:col>0</xdr:col>
          <xdr:colOff>1051832</xdr:colOff>
          <xdr:row>25</xdr:row>
          <xdr:rowOff>276225</xdr:rowOff>
        </xdr:to>
        <xdr:sp macro="" textlink="">
          <xdr:nvSpPr>
            <xdr:cNvPr id="27654" name="Button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E35877F6-298A-4F1A-97CF-FD0B7D7E5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27</xdr:row>
          <xdr:rowOff>29936</xdr:rowOff>
        </xdr:from>
        <xdr:to>
          <xdr:col>0</xdr:col>
          <xdr:colOff>1051832</xdr:colOff>
          <xdr:row>28</xdr:row>
          <xdr:rowOff>285750</xdr:rowOff>
        </xdr:to>
        <xdr:sp macro="" textlink="">
          <xdr:nvSpPr>
            <xdr:cNvPr id="27655" name="Button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5E2845CC-D469-432E-BD20-BE1094C9CB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30</xdr:row>
          <xdr:rowOff>48986</xdr:rowOff>
        </xdr:from>
        <xdr:to>
          <xdr:col>0</xdr:col>
          <xdr:colOff>1051832</xdr:colOff>
          <xdr:row>31</xdr:row>
          <xdr:rowOff>304800</xdr:rowOff>
        </xdr:to>
        <xdr:sp macro="" textlink="">
          <xdr:nvSpPr>
            <xdr:cNvPr id="27656" name="Button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1801B727-E540-4B65-8868-338D59C94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33</xdr:row>
          <xdr:rowOff>10886</xdr:rowOff>
        </xdr:from>
        <xdr:to>
          <xdr:col>0</xdr:col>
          <xdr:colOff>1051832</xdr:colOff>
          <xdr:row>34</xdr:row>
          <xdr:rowOff>266700</xdr:rowOff>
        </xdr:to>
        <xdr:sp macro="" textlink="">
          <xdr:nvSpPr>
            <xdr:cNvPr id="27657" name="Button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B7BFF4B1-4828-4886-A841-BADD79BB0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36</xdr:row>
          <xdr:rowOff>68035</xdr:rowOff>
        </xdr:from>
        <xdr:to>
          <xdr:col>0</xdr:col>
          <xdr:colOff>1051832</xdr:colOff>
          <xdr:row>38</xdr:row>
          <xdr:rowOff>10886</xdr:rowOff>
        </xdr:to>
        <xdr:sp macro="" textlink="">
          <xdr:nvSpPr>
            <xdr:cNvPr id="27658" name="Button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934BBA9-179A-42D6-86BF-9D299BA8B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39</xdr:row>
          <xdr:rowOff>39460</xdr:rowOff>
        </xdr:from>
        <xdr:to>
          <xdr:col>0</xdr:col>
          <xdr:colOff>1051832</xdr:colOff>
          <xdr:row>40</xdr:row>
          <xdr:rowOff>295275</xdr:rowOff>
        </xdr:to>
        <xdr:sp macro="" textlink="">
          <xdr:nvSpPr>
            <xdr:cNvPr id="27659" name="Button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9C82004C-F6A3-41FF-AE54-0D7C2A0C5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118382</xdr:colOff>
          <xdr:row>42</xdr:row>
          <xdr:rowOff>48986</xdr:rowOff>
        </xdr:from>
        <xdr:to>
          <xdr:col>0</xdr:col>
          <xdr:colOff>1051832</xdr:colOff>
          <xdr:row>43</xdr:row>
          <xdr:rowOff>304800</xdr:rowOff>
        </xdr:to>
        <xdr:sp macro="" textlink="">
          <xdr:nvSpPr>
            <xdr:cNvPr id="27660" name="Button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98F3174B-08D8-418C-B165-B6B2E867DC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BY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Скопировать вверх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0;&#1076;&#1084;&#1080;&#1085;&#1080;&#1089;&#1090;&#1088;&#1072;&#1090;&#1080;&#1074;&#1085;&#1072;&#1103;%20&#1087;&#1072;&#1087;&#1082;&#1072;\&#1047;&#1072;&#1075;&#1088;&#1091;&#1079;&#1082;&#1080;\&#1050;&#1048;&#1044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DK"/>
      <sheetName val="IDK"/>
      <sheetName val="КИДР"/>
      <sheetName val="Упр"/>
      <sheetName val="Table-IDK"/>
    </sheetNames>
    <sheetDataSet>
      <sheetData sheetId="0"/>
      <sheetData sheetId="1"/>
      <sheetData sheetId="2">
        <row r="6">
          <cell r="N6">
            <v>5</v>
          </cell>
        </row>
      </sheetData>
      <sheetData sheetId="3"/>
      <sheetData sheetId="4">
        <row r="7">
          <cell r="B7">
            <v>1</v>
          </cell>
          <cell r="C7">
            <v>8</v>
          </cell>
          <cell r="D7">
            <v>13</v>
          </cell>
          <cell r="E7">
            <v>17</v>
          </cell>
          <cell r="F7">
            <v>22</v>
          </cell>
          <cell r="G7">
            <v>34</v>
          </cell>
          <cell r="H7">
            <v>56</v>
          </cell>
          <cell r="I7">
            <v>76</v>
          </cell>
        </row>
        <row r="8">
          <cell r="B8">
            <v>4</v>
          </cell>
          <cell r="C8">
            <v>3</v>
          </cell>
          <cell r="D8">
            <v>2</v>
          </cell>
          <cell r="E8">
            <v>1</v>
          </cell>
          <cell r="F8">
            <v>2</v>
          </cell>
          <cell r="G8">
            <v>3</v>
          </cell>
          <cell r="H8">
            <v>4</v>
          </cell>
          <cell r="I8">
            <v>5</v>
          </cell>
        </row>
        <row r="9">
          <cell r="B9">
            <v>1</v>
          </cell>
          <cell r="C9">
            <v>8</v>
          </cell>
          <cell r="D9">
            <v>13</v>
          </cell>
          <cell r="E9">
            <v>16</v>
          </cell>
          <cell r="F9">
            <v>21</v>
          </cell>
          <cell r="G9">
            <v>34</v>
          </cell>
          <cell r="H9">
            <v>51</v>
          </cell>
          <cell r="I9">
            <v>76</v>
          </cell>
        </row>
        <row r="10">
          <cell r="B10">
            <v>4</v>
          </cell>
          <cell r="C10">
            <v>3</v>
          </cell>
          <cell r="D10">
            <v>2</v>
          </cell>
          <cell r="E10">
            <v>1</v>
          </cell>
          <cell r="F10">
            <v>2</v>
          </cell>
          <cell r="G10">
            <v>3</v>
          </cell>
          <cell r="H10">
            <v>4</v>
          </cell>
          <cell r="I1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eshanu@yandex.ru" TargetMode="External"/><Relationship Id="rId1" Type="http://schemas.openxmlformats.org/officeDocument/2006/relationships/hyperlink" Target="mailto:yeshanu@yandex.ru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13" Type="http://schemas.openxmlformats.org/officeDocument/2006/relationships/ctrlProp" Target="../ctrlProps/ctrlProp94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88.xml"/><Relationship Id="rId12" Type="http://schemas.openxmlformats.org/officeDocument/2006/relationships/ctrlProp" Target="../ctrlProps/ctrlProp9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10" Type="http://schemas.openxmlformats.org/officeDocument/2006/relationships/ctrlProp" Target="../ctrlProps/ctrlProp91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ctrlProp" Target="../ctrlProps/ctrlProp110.x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ctrlProp" Target="../ctrlProps/ctrlProp109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7.xml"/><Relationship Id="rId13" Type="http://schemas.openxmlformats.org/officeDocument/2006/relationships/ctrlProp" Target="../ctrlProps/ctrlProp142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136.xml"/><Relationship Id="rId12" Type="http://schemas.openxmlformats.org/officeDocument/2006/relationships/ctrlProp" Target="../ctrlProps/ctrlProp14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35.xml"/><Relationship Id="rId11" Type="http://schemas.openxmlformats.org/officeDocument/2006/relationships/ctrlProp" Target="../ctrlProps/ctrlProp140.xml"/><Relationship Id="rId5" Type="http://schemas.openxmlformats.org/officeDocument/2006/relationships/ctrlProp" Target="../ctrlProps/ctrlProp134.xml"/><Relationship Id="rId15" Type="http://schemas.openxmlformats.org/officeDocument/2006/relationships/ctrlProp" Target="../ctrlProps/ctrlProp144.xml"/><Relationship Id="rId10" Type="http://schemas.openxmlformats.org/officeDocument/2006/relationships/ctrlProp" Target="../ctrlProps/ctrlProp139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14" Type="http://schemas.openxmlformats.org/officeDocument/2006/relationships/ctrlProp" Target="../ctrlProps/ctrlProp143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9.xml"/><Relationship Id="rId13" Type="http://schemas.openxmlformats.org/officeDocument/2006/relationships/ctrlProp" Target="../ctrlProps/ctrlProp154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48.xml"/><Relationship Id="rId12" Type="http://schemas.openxmlformats.org/officeDocument/2006/relationships/ctrlProp" Target="../ctrlProps/ctrlProp15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47.xml"/><Relationship Id="rId11" Type="http://schemas.openxmlformats.org/officeDocument/2006/relationships/ctrlProp" Target="../ctrlProps/ctrlProp152.xml"/><Relationship Id="rId5" Type="http://schemas.openxmlformats.org/officeDocument/2006/relationships/ctrlProp" Target="../ctrlProps/ctrlProp146.xml"/><Relationship Id="rId15" Type="http://schemas.openxmlformats.org/officeDocument/2006/relationships/ctrlProp" Target="../ctrlProps/ctrlProp156.xml"/><Relationship Id="rId10" Type="http://schemas.openxmlformats.org/officeDocument/2006/relationships/ctrlProp" Target="../ctrlProps/ctrlProp151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Relationship Id="rId14" Type="http://schemas.openxmlformats.org/officeDocument/2006/relationships/ctrlProp" Target="../ctrlProps/ctrlProp15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10" Type="http://schemas.openxmlformats.org/officeDocument/2006/relationships/ctrlProp" Target="../ctrlProps/ctrlProp163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3.xml"/><Relationship Id="rId13" Type="http://schemas.openxmlformats.org/officeDocument/2006/relationships/ctrlProp" Target="../ctrlProps/ctrlProp178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72.xml"/><Relationship Id="rId12" Type="http://schemas.openxmlformats.org/officeDocument/2006/relationships/ctrlProp" Target="../ctrlProps/ctrlProp177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71.xml"/><Relationship Id="rId11" Type="http://schemas.openxmlformats.org/officeDocument/2006/relationships/ctrlProp" Target="../ctrlProps/ctrlProp176.xml"/><Relationship Id="rId5" Type="http://schemas.openxmlformats.org/officeDocument/2006/relationships/ctrlProp" Target="../ctrlProps/ctrlProp170.xml"/><Relationship Id="rId15" Type="http://schemas.openxmlformats.org/officeDocument/2006/relationships/ctrlProp" Target="../ctrlProps/ctrlProp180.xml"/><Relationship Id="rId10" Type="http://schemas.openxmlformats.org/officeDocument/2006/relationships/ctrlProp" Target="../ctrlProps/ctrlProp175.xml"/><Relationship Id="rId4" Type="http://schemas.openxmlformats.org/officeDocument/2006/relationships/ctrlProp" Target="../ctrlProps/ctrlProp169.xml"/><Relationship Id="rId9" Type="http://schemas.openxmlformats.org/officeDocument/2006/relationships/ctrlProp" Target="../ctrlProps/ctrlProp174.xml"/><Relationship Id="rId14" Type="http://schemas.openxmlformats.org/officeDocument/2006/relationships/ctrlProp" Target="../ctrlProps/ctrlProp17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  <pageSetUpPr fitToPage="1"/>
  </sheetPr>
  <dimension ref="A1:AU666"/>
  <sheetViews>
    <sheetView showGridLines="0" topLeftCell="A251" workbookViewId="0">
      <selection activeCell="E169" sqref="E169"/>
    </sheetView>
  </sheetViews>
  <sheetFormatPr defaultRowHeight="18.75" x14ac:dyDescent="0.25"/>
  <cols>
    <col min="1" max="1" width="11" customWidth="1"/>
    <col min="2" max="2" width="71.85546875" style="22" customWidth="1"/>
    <col min="3" max="3" width="4.28515625" style="22" customWidth="1"/>
    <col min="4" max="4" width="136.42578125" hidden="1" customWidth="1"/>
    <col min="5" max="47" width="9.140625" style="116"/>
  </cols>
  <sheetData>
    <row r="1" spans="1:47" ht="23.25" customHeight="1" x14ac:dyDescent="0.25">
      <c r="A1" s="199"/>
      <c r="B1" s="604" t="s">
        <v>114</v>
      </c>
      <c r="C1" s="605"/>
      <c r="D1" s="119" t="s">
        <v>114</v>
      </c>
    </row>
    <row r="2" spans="1:47" ht="19.5" customHeight="1" x14ac:dyDescent="0.25">
      <c r="A2" s="200" t="s">
        <v>210</v>
      </c>
      <c r="B2" s="606" t="s">
        <v>701</v>
      </c>
      <c r="C2" s="607"/>
      <c r="D2" s="122" t="s">
        <v>287</v>
      </c>
    </row>
    <row r="3" spans="1:47" s="196" customFormat="1" ht="27" customHeight="1" x14ac:dyDescent="0.25">
      <c r="A3" s="201"/>
      <c r="B3" s="602" t="s">
        <v>115</v>
      </c>
      <c r="C3" s="603"/>
      <c r="D3" s="195" t="s">
        <v>115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</row>
    <row r="4" spans="1:47" ht="18.75" customHeight="1" x14ac:dyDescent="0.25">
      <c r="A4" s="202"/>
      <c r="B4" s="203" t="s">
        <v>116</v>
      </c>
      <c r="C4" s="204"/>
      <c r="D4" s="119" t="s">
        <v>116</v>
      </c>
    </row>
    <row r="5" spans="1:47" ht="80.25" customHeight="1" x14ac:dyDescent="0.25">
      <c r="A5" s="202"/>
      <c r="B5" s="618" t="s">
        <v>209</v>
      </c>
      <c r="C5" s="619"/>
      <c r="D5" s="118" t="s">
        <v>209</v>
      </c>
    </row>
    <row r="6" spans="1:47" ht="12" customHeight="1" x14ac:dyDescent="0.25">
      <c r="A6" s="202"/>
      <c r="B6" s="205"/>
      <c r="C6" s="206"/>
      <c r="D6" s="118"/>
    </row>
    <row r="7" spans="1:47" ht="12" customHeight="1" x14ac:dyDescent="0.25">
      <c r="A7" s="202"/>
      <c r="B7" s="594" t="s">
        <v>117</v>
      </c>
      <c r="C7" s="595"/>
      <c r="D7" s="119" t="s">
        <v>117</v>
      </c>
    </row>
    <row r="8" spans="1:47" s="49" customFormat="1" ht="24.75" customHeight="1" thickBot="1" x14ac:dyDescent="0.3">
      <c r="A8" s="207"/>
      <c r="B8" s="208" t="s">
        <v>603</v>
      </c>
      <c r="C8" s="209"/>
      <c r="D8" s="192" t="s">
        <v>118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</row>
    <row r="9" spans="1:47" s="182" customFormat="1" ht="33" customHeight="1" thickBot="1" x14ac:dyDescent="0.3">
      <c r="A9" s="200"/>
      <c r="B9" s="171" t="s">
        <v>7</v>
      </c>
      <c r="C9" s="210"/>
      <c r="D9" s="179" t="s">
        <v>7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</row>
    <row r="10" spans="1:47" s="49" customFormat="1" ht="24.75" customHeight="1" thickBot="1" x14ac:dyDescent="0.3">
      <c r="A10" s="207"/>
      <c r="B10" s="211" t="s">
        <v>604</v>
      </c>
      <c r="C10" s="209"/>
      <c r="D10" s="193" t="s">
        <v>8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</row>
    <row r="11" spans="1:47" s="182" customFormat="1" ht="33" customHeight="1" thickBot="1" x14ac:dyDescent="0.3">
      <c r="A11" s="200"/>
      <c r="B11" s="165">
        <v>17</v>
      </c>
      <c r="C11" s="210"/>
      <c r="D11" s="179" t="s">
        <v>499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</row>
    <row r="12" spans="1:47" s="49" customFormat="1" ht="24.75" customHeight="1" thickBot="1" x14ac:dyDescent="0.3">
      <c r="A12" s="207"/>
      <c r="B12" s="211" t="s">
        <v>605</v>
      </c>
      <c r="C12" s="209"/>
      <c r="D12" s="192" t="s">
        <v>119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</row>
    <row r="13" spans="1:47" s="182" customFormat="1" ht="33" customHeight="1" thickBot="1" x14ac:dyDescent="0.3">
      <c r="A13" s="200"/>
      <c r="B13" s="172" t="s">
        <v>430</v>
      </c>
      <c r="C13" s="212"/>
      <c r="D13" s="179" t="s">
        <v>426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</row>
    <row r="14" spans="1:47" ht="12" hidden="1" customHeight="1" x14ac:dyDescent="0.25">
      <c r="A14" s="202"/>
      <c r="B14" s="164"/>
      <c r="C14" s="213"/>
      <c r="D14" s="118" t="s">
        <v>427</v>
      </c>
    </row>
    <row r="15" spans="1:47" ht="12" hidden="1" customHeight="1" x14ac:dyDescent="0.25">
      <c r="A15" s="202"/>
      <c r="B15" s="164"/>
      <c r="C15" s="213"/>
      <c r="D15" s="118" t="s">
        <v>428</v>
      </c>
    </row>
    <row r="16" spans="1:47" ht="12" hidden="1" customHeight="1" x14ac:dyDescent="0.25">
      <c r="A16" s="202"/>
      <c r="B16" s="164"/>
      <c r="C16" s="213"/>
      <c r="D16" s="118" t="s">
        <v>429</v>
      </c>
    </row>
    <row r="17" spans="1:47" ht="12" hidden="1" customHeight="1" x14ac:dyDescent="0.25">
      <c r="A17" s="202"/>
      <c r="B17" s="164"/>
      <c r="C17" s="213"/>
      <c r="D17" s="118" t="s">
        <v>430</v>
      </c>
    </row>
    <row r="18" spans="1:47" s="49" customFormat="1" ht="24.75" customHeight="1" thickBot="1" x14ac:dyDescent="0.3">
      <c r="A18" s="207"/>
      <c r="B18" s="208" t="s">
        <v>606</v>
      </c>
      <c r="C18" s="209"/>
      <c r="D18" s="192" t="s">
        <v>120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</row>
    <row r="19" spans="1:47" s="182" customFormat="1" ht="33" customHeight="1" thickBot="1" x14ac:dyDescent="0.3">
      <c r="A19" s="200"/>
      <c r="B19" s="172" t="s">
        <v>432</v>
      </c>
      <c r="C19" s="212"/>
      <c r="D19" s="179" t="s">
        <v>431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</row>
    <row r="20" spans="1:47" ht="12" hidden="1" customHeight="1" x14ac:dyDescent="0.25">
      <c r="A20" s="202"/>
      <c r="B20" s="164"/>
      <c r="C20" s="213"/>
      <c r="D20" s="118" t="s">
        <v>432</v>
      </c>
    </row>
    <row r="21" spans="1:47" ht="12" hidden="1" customHeight="1" x14ac:dyDescent="0.25">
      <c r="A21" s="202"/>
      <c r="B21" s="164"/>
      <c r="C21" s="213"/>
      <c r="D21" s="118" t="s">
        <v>433</v>
      </c>
    </row>
    <row r="22" spans="1:47" ht="12" hidden="1" customHeight="1" x14ac:dyDescent="0.25">
      <c r="A22" s="202"/>
      <c r="B22" s="164"/>
      <c r="C22" s="213"/>
      <c r="D22" s="118" t="s">
        <v>434</v>
      </c>
    </row>
    <row r="23" spans="1:47" ht="12" hidden="1" customHeight="1" x14ac:dyDescent="0.25">
      <c r="A23" s="202"/>
      <c r="B23" s="164"/>
      <c r="C23" s="213"/>
      <c r="D23" s="118" t="s">
        <v>435</v>
      </c>
    </row>
    <row r="24" spans="1:47" s="49" customFormat="1" ht="24.75" customHeight="1" thickBot="1" x14ac:dyDescent="0.3">
      <c r="A24" s="207"/>
      <c r="B24" s="592" t="s">
        <v>607</v>
      </c>
      <c r="C24" s="593"/>
      <c r="D24" s="192" t="s">
        <v>121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</row>
    <row r="25" spans="1:47" s="182" customFormat="1" ht="33" customHeight="1" thickBot="1" x14ac:dyDescent="0.3">
      <c r="A25" s="200"/>
      <c r="B25" s="172" t="s">
        <v>439</v>
      </c>
      <c r="C25" s="210"/>
      <c r="D25" s="179" t="s">
        <v>436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</row>
    <row r="26" spans="1:47" ht="12" hidden="1" customHeight="1" x14ac:dyDescent="0.25">
      <c r="A26" s="202"/>
      <c r="B26" s="164"/>
      <c r="C26" s="213"/>
      <c r="D26" s="118" t="s">
        <v>437</v>
      </c>
    </row>
    <row r="27" spans="1:47" ht="12" hidden="1" customHeight="1" x14ac:dyDescent="0.25">
      <c r="A27" s="202"/>
      <c r="B27" s="164"/>
      <c r="C27" s="213"/>
      <c r="D27" s="118" t="s">
        <v>438</v>
      </c>
    </row>
    <row r="28" spans="1:47" ht="12" hidden="1" customHeight="1" x14ac:dyDescent="0.25">
      <c r="A28" s="202"/>
      <c r="B28" s="164"/>
      <c r="C28" s="213"/>
      <c r="D28" s="118" t="s">
        <v>439</v>
      </c>
    </row>
    <row r="29" spans="1:47" ht="12" hidden="1" customHeight="1" x14ac:dyDescent="0.25">
      <c r="A29" s="202"/>
      <c r="B29" s="164"/>
      <c r="C29" s="213"/>
      <c r="D29" s="118" t="s">
        <v>440</v>
      </c>
    </row>
    <row r="30" spans="1:47" s="49" customFormat="1" ht="24.75" customHeight="1" thickBot="1" x14ac:dyDescent="0.3">
      <c r="A30" s="207"/>
      <c r="B30" s="592" t="s">
        <v>608</v>
      </c>
      <c r="C30" s="593"/>
      <c r="D30" s="192" t="s">
        <v>122</v>
      </c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</row>
    <row r="31" spans="1:47" s="182" customFormat="1" ht="33" customHeight="1" thickBot="1" x14ac:dyDescent="0.3">
      <c r="A31" s="200"/>
      <c r="B31" s="171" t="s">
        <v>440</v>
      </c>
      <c r="C31" s="210"/>
      <c r="D31" s="179" t="s">
        <v>441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</row>
    <row r="32" spans="1:47" ht="12" hidden="1" customHeight="1" x14ac:dyDescent="0.25">
      <c r="A32" s="202"/>
      <c r="B32" s="164"/>
      <c r="C32" s="213"/>
      <c r="D32" s="118" t="s">
        <v>442</v>
      </c>
    </row>
    <row r="33" spans="1:47" ht="12" hidden="1" customHeight="1" x14ac:dyDescent="0.25">
      <c r="A33" s="202"/>
      <c r="B33" s="164"/>
      <c r="C33" s="213"/>
      <c r="D33" s="118" t="s">
        <v>443</v>
      </c>
    </row>
    <row r="34" spans="1:47" ht="12" hidden="1" customHeight="1" x14ac:dyDescent="0.25">
      <c r="A34" s="202"/>
      <c r="B34" s="164"/>
      <c r="C34" s="213"/>
      <c r="D34" s="118" t="s">
        <v>444</v>
      </c>
    </row>
    <row r="35" spans="1:47" ht="12" hidden="1" customHeight="1" x14ac:dyDescent="0.25">
      <c r="A35" s="202"/>
      <c r="B35" s="164"/>
      <c r="C35" s="213"/>
      <c r="D35" s="118" t="s">
        <v>440</v>
      </c>
    </row>
    <row r="36" spans="1:47" s="49" customFormat="1" ht="24.75" customHeight="1" thickBot="1" x14ac:dyDescent="0.3">
      <c r="A36" s="207"/>
      <c r="B36" s="592" t="s">
        <v>609</v>
      </c>
      <c r="C36" s="593"/>
      <c r="D36" s="192" t="s">
        <v>123</v>
      </c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</row>
    <row r="37" spans="1:47" s="182" customFormat="1" ht="33" customHeight="1" thickBot="1" x14ac:dyDescent="0.3">
      <c r="A37" s="200"/>
      <c r="B37" s="172" t="s">
        <v>446</v>
      </c>
      <c r="C37" s="210"/>
      <c r="D37" s="179" t="s">
        <v>445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</row>
    <row r="38" spans="1:47" ht="12" hidden="1" customHeight="1" x14ac:dyDescent="0.25">
      <c r="A38" s="202"/>
      <c r="B38" s="164"/>
      <c r="C38" s="213"/>
      <c r="D38" s="118" t="s">
        <v>446</v>
      </c>
    </row>
    <row r="39" spans="1:47" ht="12" hidden="1" customHeight="1" x14ac:dyDescent="0.25">
      <c r="A39" s="202"/>
      <c r="B39" s="164"/>
      <c r="C39" s="213"/>
      <c r="D39" s="118" t="s">
        <v>447</v>
      </c>
    </row>
    <row r="40" spans="1:47" ht="12" hidden="1" customHeight="1" x14ac:dyDescent="0.25">
      <c r="A40" s="202"/>
      <c r="B40" s="164"/>
      <c r="C40" s="213"/>
      <c r="D40" s="118" t="s">
        <v>448</v>
      </c>
    </row>
    <row r="41" spans="1:47" ht="12" hidden="1" customHeight="1" x14ac:dyDescent="0.25">
      <c r="A41" s="202"/>
      <c r="B41" s="214"/>
      <c r="C41" s="215"/>
      <c r="D41" s="120" t="s">
        <v>124</v>
      </c>
    </row>
    <row r="42" spans="1:47" s="49" customFormat="1" ht="24.75" customHeight="1" thickBot="1" x14ac:dyDescent="0.3">
      <c r="A42" s="207"/>
      <c r="B42" s="592" t="s">
        <v>610</v>
      </c>
      <c r="C42" s="593"/>
      <c r="D42" s="192" t="s">
        <v>125</v>
      </c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</row>
    <row r="43" spans="1:47" s="182" customFormat="1" ht="33" customHeight="1" thickBot="1" x14ac:dyDescent="0.3">
      <c r="A43" s="200"/>
      <c r="B43" s="172">
        <v>6</v>
      </c>
      <c r="C43" s="210"/>
      <c r="D43" s="179" t="s">
        <v>466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</row>
    <row r="44" spans="1:47" ht="12" hidden="1" customHeight="1" x14ac:dyDescent="0.25">
      <c r="A44" s="202"/>
      <c r="B44" s="174"/>
      <c r="C44" s="213"/>
      <c r="D44" s="118">
        <v>5</v>
      </c>
    </row>
    <row r="45" spans="1:47" ht="12" hidden="1" customHeight="1" x14ac:dyDescent="0.25">
      <c r="A45" s="202"/>
      <c r="B45" s="216"/>
      <c r="C45" s="206"/>
      <c r="D45" s="118">
        <v>6</v>
      </c>
    </row>
    <row r="46" spans="1:47" ht="12" hidden="1" customHeight="1" x14ac:dyDescent="0.25">
      <c r="A46" s="202"/>
      <c r="B46" s="216"/>
      <c r="C46" s="206"/>
      <c r="D46" s="118">
        <v>7</v>
      </c>
    </row>
    <row r="47" spans="1:47" ht="12" hidden="1" customHeight="1" x14ac:dyDescent="0.25">
      <c r="A47" s="202"/>
      <c r="B47" s="217"/>
      <c r="C47" s="218"/>
      <c r="D47" s="118">
        <v>8</v>
      </c>
    </row>
    <row r="48" spans="1:47" ht="12" hidden="1" customHeight="1" x14ac:dyDescent="0.25">
      <c r="A48" s="202"/>
      <c r="B48" s="217"/>
      <c r="C48" s="218"/>
      <c r="D48" s="118">
        <v>9</v>
      </c>
    </row>
    <row r="49" spans="1:47" ht="12" hidden="1" customHeight="1" x14ac:dyDescent="0.25">
      <c r="A49" s="202"/>
      <c r="B49" s="217"/>
      <c r="C49" s="218"/>
      <c r="D49" s="118">
        <v>10</v>
      </c>
    </row>
    <row r="50" spans="1:47" ht="12" hidden="1" customHeight="1" x14ac:dyDescent="0.25">
      <c r="A50" s="202"/>
      <c r="B50" s="217"/>
      <c r="C50" s="218"/>
      <c r="D50" s="118">
        <v>11</v>
      </c>
    </row>
    <row r="51" spans="1:47" ht="12" hidden="1" customHeight="1" x14ac:dyDescent="0.25">
      <c r="A51" s="202"/>
      <c r="B51" s="217"/>
      <c r="C51" s="218"/>
      <c r="D51" s="118" t="s">
        <v>467</v>
      </c>
    </row>
    <row r="52" spans="1:47" s="49" customFormat="1" ht="24.75" customHeight="1" thickBot="1" x14ac:dyDescent="0.3">
      <c r="A52" s="207"/>
      <c r="B52" s="592" t="s">
        <v>611</v>
      </c>
      <c r="C52" s="593"/>
      <c r="D52" s="192" t="s">
        <v>126</v>
      </c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</row>
    <row r="53" spans="1:47" s="182" customFormat="1" ht="33" customHeight="1" thickBot="1" x14ac:dyDescent="0.3">
      <c r="A53" s="200"/>
      <c r="B53" s="178" t="s">
        <v>469</v>
      </c>
      <c r="C53" s="219"/>
      <c r="D53" s="180" t="s">
        <v>468</v>
      </c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</row>
    <row r="54" spans="1:47" ht="12" hidden="1" customHeight="1" x14ac:dyDescent="0.25">
      <c r="A54" s="202"/>
      <c r="B54" s="164"/>
      <c r="C54" s="213"/>
      <c r="D54" s="166" t="s">
        <v>469</v>
      </c>
    </row>
    <row r="55" spans="1:47" ht="12" hidden="1" customHeight="1" x14ac:dyDescent="0.25">
      <c r="A55" s="202"/>
      <c r="B55" s="164"/>
      <c r="C55" s="213"/>
      <c r="D55" s="166" t="s">
        <v>470</v>
      </c>
    </row>
    <row r="56" spans="1:47" ht="12" hidden="1" customHeight="1" x14ac:dyDescent="0.25">
      <c r="A56" s="202"/>
      <c r="B56" s="164"/>
      <c r="C56" s="213"/>
      <c r="D56" s="166" t="s">
        <v>471</v>
      </c>
    </row>
    <row r="57" spans="1:47" ht="12" hidden="1" customHeight="1" x14ac:dyDescent="0.25">
      <c r="A57" s="202"/>
      <c r="B57" s="164"/>
      <c r="C57" s="213"/>
      <c r="D57" s="118" t="s">
        <v>472</v>
      </c>
    </row>
    <row r="58" spans="1:47" s="49" customFormat="1" ht="24.75" customHeight="1" thickBot="1" x14ac:dyDescent="0.3">
      <c r="A58" s="207"/>
      <c r="B58" s="592" t="s">
        <v>612</v>
      </c>
      <c r="C58" s="593"/>
      <c r="D58" s="192" t="s">
        <v>127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</row>
    <row r="59" spans="1:47" s="182" customFormat="1" ht="33" customHeight="1" thickBot="1" x14ac:dyDescent="0.3">
      <c r="A59" s="200"/>
      <c r="B59" s="176" t="s">
        <v>474</v>
      </c>
      <c r="C59" s="219"/>
      <c r="D59" s="179" t="s">
        <v>473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</row>
    <row r="60" spans="1:47" ht="12" hidden="1" customHeight="1" x14ac:dyDescent="0.25">
      <c r="A60" s="202"/>
      <c r="B60" s="217"/>
      <c r="C60" s="218"/>
      <c r="D60" s="118" t="s">
        <v>474</v>
      </c>
    </row>
    <row r="61" spans="1:47" ht="12" hidden="1" customHeight="1" x14ac:dyDescent="0.25">
      <c r="A61" s="202"/>
      <c r="B61" s="217"/>
      <c r="C61" s="218"/>
      <c r="D61" s="118" t="s">
        <v>475</v>
      </c>
    </row>
    <row r="62" spans="1:47" ht="12" hidden="1" customHeight="1" x14ac:dyDescent="0.25">
      <c r="A62" s="202"/>
      <c r="B62" s="217"/>
      <c r="C62" s="218"/>
      <c r="D62" s="118" t="s">
        <v>476</v>
      </c>
    </row>
    <row r="63" spans="1:47" ht="12" hidden="1" customHeight="1" x14ac:dyDescent="0.25">
      <c r="A63" s="202"/>
      <c r="B63" s="217"/>
      <c r="C63" s="218"/>
      <c r="D63" s="118" t="s">
        <v>477</v>
      </c>
    </row>
    <row r="64" spans="1:47" s="49" customFormat="1" ht="30.75" customHeight="1" thickBot="1" x14ac:dyDescent="0.3">
      <c r="A64" s="207"/>
      <c r="B64" s="602" t="s">
        <v>614</v>
      </c>
      <c r="C64" s="603"/>
      <c r="D64" s="193" t="s">
        <v>161</v>
      </c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</row>
    <row r="65" spans="1:47" s="182" customFormat="1" ht="33" customHeight="1" thickBot="1" x14ac:dyDescent="0.3">
      <c r="A65" s="200"/>
      <c r="B65" s="172">
        <v>3</v>
      </c>
      <c r="C65" s="210"/>
      <c r="D65" s="179" t="s">
        <v>478</v>
      </c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</row>
    <row r="66" spans="1:47" ht="12" hidden="1" customHeight="1" x14ac:dyDescent="0.25">
      <c r="A66" s="202"/>
      <c r="B66" s="164"/>
      <c r="C66" s="213"/>
      <c r="D66" s="118">
        <v>2</v>
      </c>
    </row>
    <row r="67" spans="1:47" ht="12" hidden="1" customHeight="1" x14ac:dyDescent="0.25">
      <c r="A67" s="202"/>
      <c r="B67" s="164"/>
      <c r="C67" s="213"/>
      <c r="D67" s="118">
        <v>3</v>
      </c>
    </row>
    <row r="68" spans="1:47" ht="12" hidden="1" customHeight="1" x14ac:dyDescent="0.25">
      <c r="A68" s="202"/>
      <c r="B68" s="164"/>
      <c r="C68" s="213"/>
      <c r="D68" s="118">
        <v>4</v>
      </c>
    </row>
    <row r="69" spans="1:47" ht="12" hidden="1" customHeight="1" x14ac:dyDescent="0.25">
      <c r="A69" s="202"/>
      <c r="B69" s="164"/>
      <c r="C69" s="213"/>
      <c r="D69" s="118" t="s">
        <v>479</v>
      </c>
    </row>
    <row r="70" spans="1:47" ht="12" hidden="1" customHeight="1" x14ac:dyDescent="0.25">
      <c r="A70" s="202"/>
      <c r="B70" s="164"/>
      <c r="C70" s="213"/>
      <c r="D70" s="118"/>
    </row>
    <row r="71" spans="1:47" s="49" customFormat="1" ht="24.75" customHeight="1" thickBot="1" x14ac:dyDescent="0.3">
      <c r="A71" s="207"/>
      <c r="B71" s="592" t="s">
        <v>613</v>
      </c>
      <c r="C71" s="593"/>
      <c r="D71" s="192" t="s">
        <v>128</v>
      </c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</row>
    <row r="72" spans="1:47" s="182" customFormat="1" ht="33" customHeight="1" thickBot="1" x14ac:dyDescent="0.3">
      <c r="A72" s="200"/>
      <c r="B72" s="172" t="s">
        <v>482</v>
      </c>
      <c r="C72" s="210"/>
      <c r="D72" s="179" t="s">
        <v>484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</row>
    <row r="73" spans="1:47" ht="12" hidden="1" customHeight="1" x14ac:dyDescent="0.25">
      <c r="A73" s="202"/>
      <c r="B73" s="164"/>
      <c r="C73" s="213"/>
      <c r="D73" s="167" t="s">
        <v>483</v>
      </c>
    </row>
    <row r="74" spans="1:47" ht="12" hidden="1" customHeight="1" x14ac:dyDescent="0.25">
      <c r="A74" s="202"/>
      <c r="B74" s="164"/>
      <c r="C74" s="213"/>
      <c r="D74" s="167" t="s">
        <v>482</v>
      </c>
    </row>
    <row r="75" spans="1:47" ht="12" hidden="1" customHeight="1" x14ac:dyDescent="0.25">
      <c r="A75" s="202"/>
      <c r="B75" s="164"/>
      <c r="C75" s="213"/>
      <c r="D75" s="167" t="s">
        <v>481</v>
      </c>
    </row>
    <row r="76" spans="1:47" ht="12" hidden="1" customHeight="1" x14ac:dyDescent="0.25">
      <c r="A76" s="202"/>
      <c r="B76" s="164"/>
      <c r="C76" s="213"/>
      <c r="D76" s="118" t="s">
        <v>480</v>
      </c>
    </row>
    <row r="77" spans="1:47" s="49" customFormat="1" ht="24.75" customHeight="1" thickBot="1" x14ac:dyDescent="0.3">
      <c r="A77" s="207"/>
      <c r="B77" s="592" t="s">
        <v>615</v>
      </c>
      <c r="C77" s="593"/>
      <c r="D77" s="192" t="s">
        <v>129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</row>
    <row r="78" spans="1:47" s="182" customFormat="1" ht="33" customHeight="1" thickBot="1" x14ac:dyDescent="0.3">
      <c r="A78" s="200"/>
      <c r="B78" s="172" t="s">
        <v>486</v>
      </c>
      <c r="C78" s="210"/>
      <c r="D78" s="179" t="s">
        <v>485</v>
      </c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</row>
    <row r="79" spans="1:47" ht="12" hidden="1" customHeight="1" x14ac:dyDescent="0.25">
      <c r="A79" s="202"/>
      <c r="B79" s="164"/>
      <c r="C79" s="213"/>
      <c r="D79" s="118" t="s">
        <v>486</v>
      </c>
    </row>
    <row r="80" spans="1:47" ht="12" hidden="1" customHeight="1" x14ac:dyDescent="0.25">
      <c r="A80" s="202"/>
      <c r="B80" s="164"/>
      <c r="C80" s="213"/>
      <c r="D80" s="118" t="s">
        <v>487</v>
      </c>
    </row>
    <row r="81" spans="1:47" ht="12" hidden="1" customHeight="1" x14ac:dyDescent="0.25">
      <c r="A81" s="202"/>
      <c r="B81" s="164"/>
      <c r="C81" s="213"/>
      <c r="D81" s="118" t="s">
        <v>488</v>
      </c>
    </row>
    <row r="82" spans="1:47" ht="12" hidden="1" customHeight="1" x14ac:dyDescent="0.25">
      <c r="A82" s="202"/>
      <c r="B82" s="164"/>
      <c r="C82" s="213"/>
      <c r="D82" s="118" t="s">
        <v>489</v>
      </c>
    </row>
    <row r="83" spans="1:47" ht="12" hidden="1" customHeight="1" x14ac:dyDescent="0.25">
      <c r="A83" s="202"/>
      <c r="B83" s="164"/>
      <c r="C83" s="213"/>
      <c r="D83" s="118"/>
    </row>
    <row r="84" spans="1:47" s="49" customFormat="1" ht="24.75" customHeight="1" thickBot="1" x14ac:dyDescent="0.3">
      <c r="A84" s="207"/>
      <c r="B84" s="592" t="s">
        <v>616</v>
      </c>
      <c r="C84" s="593"/>
      <c r="D84" s="192" t="s">
        <v>130</v>
      </c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</row>
    <row r="85" spans="1:47" s="182" customFormat="1" ht="33" customHeight="1" thickBot="1" x14ac:dyDescent="0.3">
      <c r="A85" s="200"/>
      <c r="B85" s="172" t="s">
        <v>490</v>
      </c>
      <c r="C85" s="210"/>
      <c r="D85" s="179" t="s">
        <v>494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</row>
    <row r="86" spans="1:47" ht="12" hidden="1" customHeight="1" x14ac:dyDescent="0.25">
      <c r="A86" s="202"/>
      <c r="B86" s="164"/>
      <c r="C86" s="213"/>
      <c r="D86" s="118" t="s">
        <v>493</v>
      </c>
    </row>
    <row r="87" spans="1:47" ht="12" hidden="1" customHeight="1" x14ac:dyDescent="0.25">
      <c r="A87" s="202"/>
      <c r="B87" s="164"/>
      <c r="C87" s="213"/>
      <c r="D87" s="118" t="s">
        <v>492</v>
      </c>
    </row>
    <row r="88" spans="1:47" ht="12" hidden="1" customHeight="1" x14ac:dyDescent="0.25">
      <c r="A88" s="202"/>
      <c r="B88" s="164"/>
      <c r="C88" s="213"/>
      <c r="D88" s="118" t="s">
        <v>491</v>
      </c>
    </row>
    <row r="89" spans="1:47" ht="12" hidden="1" customHeight="1" x14ac:dyDescent="0.25">
      <c r="A89" s="202"/>
      <c r="B89" s="164"/>
      <c r="C89" s="213"/>
      <c r="D89" s="118" t="s">
        <v>490</v>
      </c>
    </row>
    <row r="90" spans="1:47" s="49" customFormat="1" ht="29.25" customHeight="1" thickBot="1" x14ac:dyDescent="0.3">
      <c r="A90" s="207"/>
      <c r="B90" s="592" t="s">
        <v>617</v>
      </c>
      <c r="C90" s="593"/>
      <c r="D90" s="192" t="s">
        <v>131</v>
      </c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</row>
    <row r="91" spans="1:47" s="182" customFormat="1" ht="33" customHeight="1" thickBot="1" x14ac:dyDescent="0.3">
      <c r="A91" s="200"/>
      <c r="B91" s="172">
        <v>3</v>
      </c>
      <c r="C91" s="210"/>
      <c r="D91" s="179" t="s">
        <v>495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</row>
    <row r="92" spans="1:47" ht="12" hidden="1" customHeight="1" x14ac:dyDescent="0.25">
      <c r="A92" s="202"/>
      <c r="B92" s="164"/>
      <c r="C92" s="213"/>
      <c r="D92" s="118">
        <v>2</v>
      </c>
    </row>
    <row r="93" spans="1:47" ht="12" hidden="1" customHeight="1" x14ac:dyDescent="0.25">
      <c r="A93" s="202"/>
      <c r="B93" s="164"/>
      <c r="C93" s="213"/>
      <c r="D93" s="118">
        <v>3</v>
      </c>
    </row>
    <row r="94" spans="1:47" ht="12" hidden="1" customHeight="1" x14ac:dyDescent="0.25">
      <c r="A94" s="202"/>
      <c r="B94" s="164"/>
      <c r="C94" s="213"/>
      <c r="D94" s="118">
        <v>4</v>
      </c>
    </row>
    <row r="95" spans="1:47" ht="12" hidden="1" customHeight="1" x14ac:dyDescent="0.25">
      <c r="A95" s="202"/>
      <c r="B95" s="164"/>
      <c r="C95" s="213"/>
      <c r="D95" s="118" t="s">
        <v>479</v>
      </c>
    </row>
    <row r="96" spans="1:47" ht="12" hidden="1" customHeight="1" x14ac:dyDescent="0.25">
      <c r="A96" s="202"/>
      <c r="B96" s="164"/>
      <c r="C96" s="213"/>
      <c r="D96" s="118"/>
    </row>
    <row r="97" spans="1:47" s="49" customFormat="1" ht="24.75" customHeight="1" thickBot="1" x14ac:dyDescent="0.3">
      <c r="A97" s="207"/>
      <c r="B97" s="592" t="s">
        <v>618</v>
      </c>
      <c r="C97" s="593"/>
      <c r="D97" s="192" t="s">
        <v>132</v>
      </c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</row>
    <row r="98" spans="1:47" s="182" customFormat="1" ht="33" customHeight="1" thickBot="1" x14ac:dyDescent="0.3">
      <c r="A98" s="200"/>
      <c r="B98" s="172" t="s">
        <v>479</v>
      </c>
      <c r="C98" s="210"/>
      <c r="D98" s="179" t="s">
        <v>495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</row>
    <row r="99" spans="1:47" ht="12" hidden="1" customHeight="1" x14ac:dyDescent="0.25">
      <c r="A99" s="202"/>
      <c r="B99" s="164"/>
      <c r="C99" s="213"/>
      <c r="D99" s="118">
        <v>2</v>
      </c>
    </row>
    <row r="100" spans="1:47" ht="12" hidden="1" customHeight="1" x14ac:dyDescent="0.25">
      <c r="A100" s="202"/>
      <c r="B100" s="164"/>
      <c r="C100" s="213"/>
      <c r="D100" s="118">
        <v>3</v>
      </c>
    </row>
    <row r="101" spans="1:47" ht="12" hidden="1" customHeight="1" x14ac:dyDescent="0.25">
      <c r="A101" s="202"/>
      <c r="B101" s="164"/>
      <c r="C101" s="213"/>
      <c r="D101" s="118">
        <v>4</v>
      </c>
    </row>
    <row r="102" spans="1:47" ht="12" hidden="1" customHeight="1" x14ac:dyDescent="0.25">
      <c r="A102" s="202"/>
      <c r="B102" s="164"/>
      <c r="C102" s="213"/>
      <c r="D102" s="118" t="s">
        <v>479</v>
      </c>
    </row>
    <row r="103" spans="1:47" ht="12" hidden="1" customHeight="1" x14ac:dyDescent="0.25">
      <c r="A103" s="202"/>
      <c r="B103" s="164"/>
      <c r="C103" s="213"/>
      <c r="D103" s="118"/>
    </row>
    <row r="104" spans="1:47" s="49" customFormat="1" ht="24.75" customHeight="1" thickBot="1" x14ac:dyDescent="0.3">
      <c r="A104" s="207"/>
      <c r="B104" s="592" t="s">
        <v>619</v>
      </c>
      <c r="C104" s="593"/>
      <c r="D104" s="192" t="s">
        <v>133</v>
      </c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</row>
    <row r="105" spans="1:47" s="182" customFormat="1" ht="33" customHeight="1" thickBot="1" x14ac:dyDescent="0.3">
      <c r="A105" s="200"/>
      <c r="B105" s="198" t="s">
        <v>451</v>
      </c>
      <c r="C105" s="210"/>
      <c r="D105" s="179" t="s">
        <v>449</v>
      </c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1"/>
      <c r="AT105" s="181"/>
      <c r="AU105" s="181"/>
    </row>
    <row r="106" spans="1:47" ht="12" hidden="1" customHeight="1" x14ac:dyDescent="0.25">
      <c r="A106" s="202"/>
      <c r="B106" s="164"/>
      <c r="C106" s="213"/>
      <c r="D106" s="118" t="s">
        <v>450</v>
      </c>
    </row>
    <row r="107" spans="1:47" ht="12" hidden="1" customHeight="1" x14ac:dyDescent="0.25">
      <c r="A107" s="202"/>
      <c r="B107" s="164"/>
      <c r="C107" s="213"/>
      <c r="D107" s="118" t="s">
        <v>451</v>
      </c>
    </row>
    <row r="108" spans="1:47" ht="12" hidden="1" customHeight="1" x14ac:dyDescent="0.25">
      <c r="A108" s="202"/>
      <c r="B108" s="164"/>
      <c r="C108" s="213"/>
      <c r="D108" s="118" t="s">
        <v>452</v>
      </c>
    </row>
    <row r="109" spans="1:47" ht="12" hidden="1" customHeight="1" x14ac:dyDescent="0.25">
      <c r="A109" s="202"/>
      <c r="B109" s="164"/>
      <c r="C109" s="213"/>
      <c r="D109" s="118" t="s">
        <v>453</v>
      </c>
    </row>
    <row r="110" spans="1:47" s="49" customFormat="1" ht="24.75" customHeight="1" thickBot="1" x14ac:dyDescent="0.3">
      <c r="A110" s="207"/>
      <c r="B110" s="592" t="s">
        <v>620</v>
      </c>
      <c r="C110" s="593"/>
      <c r="D110" s="192" t="s">
        <v>134</v>
      </c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1"/>
      <c r="AT110" s="191"/>
      <c r="AU110" s="191"/>
    </row>
    <row r="111" spans="1:47" s="182" customFormat="1" ht="34.5" customHeight="1" thickBot="1" x14ac:dyDescent="0.3">
      <c r="A111" s="200"/>
      <c r="B111" s="198" t="s">
        <v>456</v>
      </c>
      <c r="C111" s="210"/>
      <c r="D111" s="179" t="s">
        <v>454</v>
      </c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81"/>
      <c r="AS111" s="181"/>
      <c r="AT111" s="181"/>
      <c r="AU111" s="181"/>
    </row>
    <row r="112" spans="1:47" ht="12" hidden="1" customHeight="1" x14ac:dyDescent="0.25">
      <c r="A112" s="202"/>
      <c r="B112" s="164"/>
      <c r="C112" s="213"/>
      <c r="D112" s="118" t="s">
        <v>455</v>
      </c>
    </row>
    <row r="113" spans="1:47" ht="12" hidden="1" customHeight="1" x14ac:dyDescent="0.25">
      <c r="A113" s="202"/>
      <c r="B113" s="164"/>
      <c r="C113" s="213"/>
      <c r="D113" s="118" t="s">
        <v>456</v>
      </c>
    </row>
    <row r="114" spans="1:47" ht="12" hidden="1" customHeight="1" x14ac:dyDescent="0.25">
      <c r="A114" s="202"/>
      <c r="B114" s="164"/>
      <c r="C114" s="213"/>
      <c r="D114" s="118" t="s">
        <v>457</v>
      </c>
    </row>
    <row r="115" spans="1:47" ht="12" hidden="1" customHeight="1" x14ac:dyDescent="0.25">
      <c r="A115" s="202"/>
      <c r="B115" s="164"/>
      <c r="C115" s="213"/>
      <c r="D115" s="118" t="s">
        <v>458</v>
      </c>
    </row>
    <row r="116" spans="1:47" s="49" customFormat="1" ht="24.75" customHeight="1" thickBot="1" x14ac:dyDescent="0.3">
      <c r="A116" s="207"/>
      <c r="B116" s="592" t="s">
        <v>621</v>
      </c>
      <c r="C116" s="593"/>
      <c r="D116" s="192" t="s">
        <v>459</v>
      </c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</row>
    <row r="117" spans="1:47" s="182" customFormat="1" ht="33" customHeight="1" thickBot="1" x14ac:dyDescent="0.3">
      <c r="A117" s="200"/>
      <c r="B117" s="178" t="s">
        <v>487</v>
      </c>
      <c r="C117" s="210"/>
      <c r="D117" s="185" t="s">
        <v>498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181"/>
      <c r="AT117" s="181"/>
      <c r="AU117" s="181"/>
    </row>
    <row r="118" spans="1:47" ht="12" hidden="1" customHeight="1" x14ac:dyDescent="0.25">
      <c r="A118" s="202"/>
      <c r="B118" s="170"/>
      <c r="C118" s="213"/>
      <c r="D118" s="118" t="s">
        <v>497</v>
      </c>
    </row>
    <row r="119" spans="1:47" ht="12" hidden="1" customHeight="1" x14ac:dyDescent="0.25">
      <c r="A119" s="202"/>
      <c r="B119" s="170"/>
      <c r="C119" s="213"/>
      <c r="D119" s="118" t="s">
        <v>487</v>
      </c>
    </row>
    <row r="120" spans="1:47" ht="12" hidden="1" customHeight="1" x14ac:dyDescent="0.25">
      <c r="A120" s="202"/>
      <c r="B120" s="170"/>
      <c r="C120" s="213"/>
      <c r="D120" s="118" t="s">
        <v>488</v>
      </c>
    </row>
    <row r="121" spans="1:47" ht="12" hidden="1" customHeight="1" x14ac:dyDescent="0.25">
      <c r="A121" s="202"/>
      <c r="B121" s="170"/>
      <c r="C121" s="213"/>
      <c r="D121" s="118" t="s">
        <v>496</v>
      </c>
    </row>
    <row r="122" spans="1:47" s="49" customFormat="1" ht="24.75" customHeight="1" thickBot="1" x14ac:dyDescent="0.3">
      <c r="A122" s="207"/>
      <c r="B122" s="592" t="s">
        <v>622</v>
      </c>
      <c r="C122" s="593"/>
      <c r="D122" s="192" t="s">
        <v>135</v>
      </c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</row>
    <row r="123" spans="1:47" s="182" customFormat="1" ht="33" customHeight="1" thickBot="1" x14ac:dyDescent="0.3">
      <c r="A123" s="200"/>
      <c r="B123" s="171" t="s">
        <v>440</v>
      </c>
      <c r="C123" s="210"/>
      <c r="D123" s="179" t="s">
        <v>440</v>
      </c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</row>
    <row r="124" spans="1:47" ht="12" hidden="1" customHeight="1" x14ac:dyDescent="0.25">
      <c r="A124" s="202"/>
      <c r="B124" s="164"/>
      <c r="C124" s="213"/>
      <c r="D124" s="118" t="s">
        <v>460</v>
      </c>
    </row>
    <row r="125" spans="1:47" ht="12" hidden="1" customHeight="1" x14ac:dyDescent="0.25">
      <c r="A125" s="202"/>
      <c r="B125" s="164"/>
      <c r="C125" s="213"/>
      <c r="D125" s="118" t="s">
        <v>461</v>
      </c>
    </row>
    <row r="126" spans="1:47" ht="12" hidden="1" customHeight="1" x14ac:dyDescent="0.25">
      <c r="A126" s="202"/>
      <c r="B126" s="164"/>
      <c r="C126" s="213"/>
      <c r="D126" s="118" t="s">
        <v>462</v>
      </c>
    </row>
    <row r="127" spans="1:47" ht="12" hidden="1" customHeight="1" x14ac:dyDescent="0.25">
      <c r="A127" s="202"/>
      <c r="B127" s="164"/>
      <c r="C127" s="213"/>
      <c r="D127" s="118" t="s">
        <v>463</v>
      </c>
    </row>
    <row r="128" spans="1:47" s="49" customFormat="1" ht="24.75" customHeight="1" thickBot="1" x14ac:dyDescent="0.3">
      <c r="A128" s="207"/>
      <c r="B128" s="592" t="s">
        <v>623</v>
      </c>
      <c r="C128" s="593"/>
      <c r="D128" s="192" t="s">
        <v>136</v>
      </c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</row>
    <row r="129" spans="1:47" s="182" customFormat="1" ht="33" customHeight="1" thickBot="1" x14ac:dyDescent="0.3">
      <c r="A129" s="200"/>
      <c r="B129" s="172" t="s">
        <v>463</v>
      </c>
      <c r="C129" s="210"/>
      <c r="D129" s="179" t="s">
        <v>464</v>
      </c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</row>
    <row r="130" spans="1:47" ht="12" hidden="1" customHeight="1" x14ac:dyDescent="0.25">
      <c r="A130" s="202"/>
      <c r="B130" s="164"/>
      <c r="C130" s="213"/>
      <c r="D130" s="118" t="s">
        <v>460</v>
      </c>
    </row>
    <row r="131" spans="1:47" ht="12" hidden="1" customHeight="1" x14ac:dyDescent="0.25">
      <c r="A131" s="202"/>
      <c r="B131" s="164"/>
      <c r="C131" s="213"/>
      <c r="D131" s="118" t="s">
        <v>461</v>
      </c>
    </row>
    <row r="132" spans="1:47" ht="12" hidden="1" customHeight="1" x14ac:dyDescent="0.25">
      <c r="A132" s="202"/>
      <c r="B132" s="164"/>
      <c r="C132" s="213"/>
      <c r="D132" s="118" t="s">
        <v>462</v>
      </c>
    </row>
    <row r="133" spans="1:47" ht="12" hidden="1" customHeight="1" x14ac:dyDescent="0.25">
      <c r="A133" s="202"/>
      <c r="B133" s="164"/>
      <c r="C133" s="213"/>
      <c r="D133" s="118" t="s">
        <v>463</v>
      </c>
    </row>
    <row r="134" spans="1:47" s="49" customFormat="1" ht="24.75" customHeight="1" thickBot="1" x14ac:dyDescent="0.3">
      <c r="A134" s="207"/>
      <c r="B134" s="592" t="s">
        <v>624</v>
      </c>
      <c r="C134" s="593"/>
      <c r="D134" s="192" t="s">
        <v>32</v>
      </c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1"/>
      <c r="AT134" s="191"/>
      <c r="AU134" s="191"/>
    </row>
    <row r="135" spans="1:47" s="182" customFormat="1" ht="33" customHeight="1" thickBot="1" x14ac:dyDescent="0.3">
      <c r="A135" s="200"/>
      <c r="B135" s="172">
        <v>2</v>
      </c>
      <c r="C135" s="210"/>
      <c r="D135" s="179" t="s">
        <v>465</v>
      </c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81"/>
      <c r="AT135" s="181"/>
      <c r="AU135" s="181"/>
    </row>
    <row r="136" spans="1:47" ht="12" hidden="1" customHeight="1" x14ac:dyDescent="0.25">
      <c r="A136" s="202"/>
      <c r="B136" s="164"/>
      <c r="C136" s="213"/>
      <c r="D136" s="118">
        <v>3</v>
      </c>
    </row>
    <row r="137" spans="1:47" ht="12" hidden="1" customHeight="1" x14ac:dyDescent="0.25">
      <c r="A137" s="202"/>
      <c r="B137" s="164"/>
      <c r="C137" s="213"/>
      <c r="D137" s="118">
        <v>2</v>
      </c>
    </row>
    <row r="138" spans="1:47" ht="12" hidden="1" customHeight="1" x14ac:dyDescent="0.25">
      <c r="A138" s="202"/>
      <c r="B138" s="164"/>
      <c r="C138" s="213"/>
      <c r="D138" s="118">
        <v>1</v>
      </c>
    </row>
    <row r="139" spans="1:47" ht="12" hidden="1" customHeight="1" x14ac:dyDescent="0.25">
      <c r="A139" s="202"/>
      <c r="B139" s="164"/>
      <c r="C139" s="213"/>
      <c r="D139" s="118" t="s">
        <v>440</v>
      </c>
    </row>
    <row r="140" spans="1:47" ht="31.5" customHeight="1" x14ac:dyDescent="0.25">
      <c r="A140" s="202"/>
      <c r="B140" s="598" t="s">
        <v>137</v>
      </c>
      <c r="C140" s="599"/>
      <c r="D140" s="120" t="s">
        <v>137</v>
      </c>
    </row>
    <row r="141" spans="1:47" ht="19.5" customHeight="1" x14ac:dyDescent="0.25">
      <c r="A141" s="202"/>
      <c r="B141" s="596" t="s">
        <v>545</v>
      </c>
      <c r="C141" s="597"/>
      <c r="D141" s="120" t="s">
        <v>138</v>
      </c>
    </row>
    <row r="142" spans="1:47" ht="12" customHeight="1" thickBot="1" x14ac:dyDescent="0.3">
      <c r="A142" s="202"/>
      <c r="B142" s="588" t="s">
        <v>561</v>
      </c>
      <c r="C142" s="589"/>
      <c r="D142" s="120"/>
    </row>
    <row r="143" spans="1:47" s="175" customFormat="1" ht="15" customHeight="1" thickBot="1" x14ac:dyDescent="0.3">
      <c r="A143" s="220"/>
      <c r="B143" s="186">
        <v>184</v>
      </c>
      <c r="C143" s="210"/>
      <c r="D143" s="184" t="s">
        <v>500</v>
      </c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</row>
    <row r="144" spans="1:47" ht="12" customHeight="1" thickBot="1" x14ac:dyDescent="0.3">
      <c r="A144" s="202"/>
      <c r="B144" s="588" t="s">
        <v>562</v>
      </c>
      <c r="C144" s="589"/>
      <c r="D144" s="121"/>
    </row>
    <row r="145" spans="1:47" s="175" customFormat="1" ht="15" customHeight="1" thickBot="1" x14ac:dyDescent="0.3">
      <c r="A145" s="220"/>
      <c r="B145" s="186">
        <v>93</v>
      </c>
      <c r="C145" s="210"/>
      <c r="D145" s="184" t="s">
        <v>501</v>
      </c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</row>
    <row r="146" spans="1:47" ht="12" customHeight="1" thickBot="1" x14ac:dyDescent="0.3">
      <c r="A146" s="202"/>
      <c r="B146" s="588" t="s">
        <v>563</v>
      </c>
      <c r="C146" s="589"/>
      <c r="D146" s="121"/>
    </row>
    <row r="147" spans="1:47" s="175" customFormat="1" ht="15" customHeight="1" thickBot="1" x14ac:dyDescent="0.3">
      <c r="A147" s="220"/>
      <c r="B147" s="186">
        <v>112</v>
      </c>
      <c r="C147" s="210"/>
      <c r="D147" s="184" t="s">
        <v>502</v>
      </c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3"/>
      <c r="AT147" s="173"/>
      <c r="AU147" s="173"/>
    </row>
    <row r="148" spans="1:47" ht="12" customHeight="1" thickBot="1" x14ac:dyDescent="0.3">
      <c r="A148" s="202"/>
      <c r="B148" s="588" t="s">
        <v>564</v>
      </c>
      <c r="C148" s="589"/>
      <c r="D148" s="121"/>
    </row>
    <row r="149" spans="1:47" s="175" customFormat="1" ht="15" customHeight="1" thickBot="1" x14ac:dyDescent="0.3">
      <c r="A149" s="220"/>
      <c r="B149" s="186">
        <v>104</v>
      </c>
      <c r="C149" s="210"/>
      <c r="D149" s="177" t="s">
        <v>503</v>
      </c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</row>
    <row r="150" spans="1:47" ht="12" customHeight="1" thickBot="1" x14ac:dyDescent="0.3">
      <c r="A150" s="202"/>
      <c r="B150" s="588" t="s">
        <v>565</v>
      </c>
      <c r="C150" s="589"/>
      <c r="D150" s="119"/>
    </row>
    <row r="151" spans="1:47" s="175" customFormat="1" ht="15" customHeight="1" thickBot="1" x14ac:dyDescent="0.3">
      <c r="A151" s="220"/>
      <c r="B151" s="186">
        <v>108</v>
      </c>
      <c r="C151" s="210"/>
      <c r="D151" s="177" t="s">
        <v>504</v>
      </c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</row>
    <row r="152" spans="1:47" ht="12" customHeight="1" thickBot="1" x14ac:dyDescent="0.3">
      <c r="A152" s="202"/>
      <c r="B152" s="588" t="s">
        <v>566</v>
      </c>
      <c r="C152" s="589"/>
      <c r="D152" s="119"/>
    </row>
    <row r="153" spans="1:47" s="175" customFormat="1" ht="15" customHeight="1" thickBot="1" x14ac:dyDescent="0.3">
      <c r="A153" s="220"/>
      <c r="B153" s="186">
        <v>64</v>
      </c>
      <c r="C153" s="210"/>
      <c r="D153" s="177" t="s">
        <v>505</v>
      </c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</row>
    <row r="154" spans="1:47" ht="12" customHeight="1" thickBot="1" x14ac:dyDescent="0.3">
      <c r="A154" s="202"/>
      <c r="B154" s="588" t="s">
        <v>567</v>
      </c>
      <c r="C154" s="589"/>
      <c r="D154" s="119"/>
    </row>
    <row r="155" spans="1:47" s="175" customFormat="1" ht="15" customHeight="1" thickBot="1" x14ac:dyDescent="0.3">
      <c r="A155" s="220"/>
      <c r="B155" s="183">
        <v>32</v>
      </c>
      <c r="C155" s="210"/>
      <c r="D155" s="177" t="s">
        <v>506</v>
      </c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</row>
    <row r="156" spans="1:47" ht="12" customHeight="1" thickBot="1" x14ac:dyDescent="0.3">
      <c r="A156" s="202"/>
      <c r="B156" s="588" t="s">
        <v>568</v>
      </c>
      <c r="C156" s="589"/>
      <c r="D156" s="119"/>
    </row>
    <row r="157" spans="1:47" s="175" customFormat="1" ht="15" customHeight="1" thickBot="1" x14ac:dyDescent="0.3">
      <c r="A157" s="220"/>
      <c r="B157" s="186">
        <v>21</v>
      </c>
      <c r="C157" s="210"/>
      <c r="D157" s="177" t="s">
        <v>507</v>
      </c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</row>
    <row r="158" spans="1:47" ht="24.75" customHeight="1" thickBot="1" x14ac:dyDescent="0.3">
      <c r="A158" s="202"/>
      <c r="B158" s="588" t="s">
        <v>569</v>
      </c>
      <c r="C158" s="589"/>
      <c r="D158" s="119"/>
    </row>
    <row r="159" spans="1:47" s="175" customFormat="1" ht="15" customHeight="1" thickBot="1" x14ac:dyDescent="0.3">
      <c r="A159" s="220"/>
      <c r="B159" s="186">
        <v>12</v>
      </c>
      <c r="C159" s="210"/>
      <c r="D159" s="177" t="s">
        <v>508</v>
      </c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</row>
    <row r="160" spans="1:47" ht="12" customHeight="1" x14ac:dyDescent="0.25">
      <c r="A160" s="202"/>
      <c r="B160" s="600" t="s">
        <v>546</v>
      </c>
      <c r="C160" s="601"/>
      <c r="D160" s="120" t="s">
        <v>139</v>
      </c>
    </row>
    <row r="161" spans="1:47" ht="20.25" customHeight="1" thickBot="1" x14ac:dyDescent="0.3">
      <c r="A161" s="202"/>
      <c r="B161" s="588" t="s">
        <v>570</v>
      </c>
      <c r="C161" s="589"/>
      <c r="D161" s="120"/>
    </row>
    <row r="162" spans="1:47" s="175" customFormat="1" ht="15" customHeight="1" thickBot="1" x14ac:dyDescent="0.3">
      <c r="A162" s="220"/>
      <c r="B162" s="187">
        <v>145</v>
      </c>
      <c r="C162" s="210"/>
      <c r="D162" s="177" t="s">
        <v>509</v>
      </c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</row>
    <row r="163" spans="1:47" ht="20.25" customHeight="1" thickBot="1" x14ac:dyDescent="0.3">
      <c r="A163" s="202"/>
      <c r="B163" s="588" t="s">
        <v>571</v>
      </c>
      <c r="C163" s="589"/>
      <c r="D163" s="119"/>
    </row>
    <row r="164" spans="1:47" s="175" customFormat="1" ht="15" customHeight="1" thickBot="1" x14ac:dyDescent="0.3">
      <c r="A164" s="220"/>
      <c r="B164" s="186">
        <v>90</v>
      </c>
      <c r="C164" s="210"/>
      <c r="D164" s="177" t="s">
        <v>510</v>
      </c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</row>
    <row r="165" spans="1:47" ht="20.25" customHeight="1" thickBot="1" x14ac:dyDescent="0.3">
      <c r="A165" s="202"/>
      <c r="B165" s="588" t="s">
        <v>572</v>
      </c>
      <c r="C165" s="589"/>
      <c r="D165" s="119"/>
    </row>
    <row r="166" spans="1:47" s="175" customFormat="1" ht="15" customHeight="1" thickBot="1" x14ac:dyDescent="0.3">
      <c r="A166" s="220"/>
      <c r="B166" s="186">
        <v>3800</v>
      </c>
      <c r="C166" s="210"/>
      <c r="D166" s="177" t="s">
        <v>511</v>
      </c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</row>
    <row r="167" spans="1:47" ht="20.25" customHeight="1" thickBot="1" x14ac:dyDescent="0.3">
      <c r="A167" s="202"/>
      <c r="B167" s="588" t="s">
        <v>573</v>
      </c>
      <c r="C167" s="589"/>
      <c r="D167" s="119"/>
    </row>
    <row r="168" spans="1:47" s="175" customFormat="1" ht="15" customHeight="1" thickBot="1" x14ac:dyDescent="0.3">
      <c r="A168" s="220"/>
      <c r="B168" s="186">
        <v>12</v>
      </c>
      <c r="C168" s="210"/>
      <c r="D168" s="177" t="s">
        <v>512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</row>
    <row r="169" spans="1:47" ht="102.75" customHeight="1" x14ac:dyDescent="0.25">
      <c r="A169" s="202"/>
      <c r="B169" s="622" t="s">
        <v>560</v>
      </c>
      <c r="C169" s="623"/>
      <c r="D169" s="119" t="s">
        <v>140</v>
      </c>
    </row>
    <row r="170" spans="1:47" ht="15.75" thickBot="1" x14ac:dyDescent="0.3">
      <c r="A170" s="202"/>
      <c r="B170" s="588" t="s">
        <v>574</v>
      </c>
      <c r="C170" s="589"/>
      <c r="D170" s="119"/>
    </row>
    <row r="171" spans="1:47" s="175" customFormat="1" ht="15" customHeight="1" thickBot="1" x14ac:dyDescent="0.3">
      <c r="A171" s="220"/>
      <c r="B171" s="186">
        <v>14</v>
      </c>
      <c r="C171" s="210"/>
      <c r="D171" s="177" t="s">
        <v>513</v>
      </c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</row>
    <row r="172" spans="1:47" ht="20.25" customHeight="1" thickBot="1" x14ac:dyDescent="0.3">
      <c r="A172" s="202"/>
      <c r="B172" s="588" t="s">
        <v>575</v>
      </c>
      <c r="C172" s="589"/>
      <c r="D172" s="119"/>
    </row>
    <row r="173" spans="1:47" s="175" customFormat="1" ht="15" customHeight="1" thickBot="1" x14ac:dyDescent="0.3">
      <c r="A173" s="220"/>
      <c r="B173" s="186">
        <v>22</v>
      </c>
      <c r="C173" s="210"/>
      <c r="D173" s="177" t="s">
        <v>514</v>
      </c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</row>
    <row r="174" spans="1:47" ht="20.25" customHeight="1" thickBot="1" x14ac:dyDescent="0.3">
      <c r="A174" s="202"/>
      <c r="B174" s="588" t="s">
        <v>576</v>
      </c>
      <c r="C174" s="589"/>
      <c r="D174" s="119"/>
    </row>
    <row r="175" spans="1:47" s="175" customFormat="1" ht="15" customHeight="1" thickBot="1" x14ac:dyDescent="0.3">
      <c r="A175" s="220"/>
      <c r="B175" s="186">
        <v>16</v>
      </c>
      <c r="C175" s="210"/>
      <c r="D175" s="177" t="s">
        <v>515</v>
      </c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</row>
    <row r="176" spans="1:47" ht="20.25" customHeight="1" thickBot="1" x14ac:dyDescent="0.3">
      <c r="A176" s="202"/>
      <c r="B176" s="588" t="s">
        <v>577</v>
      </c>
      <c r="C176" s="589"/>
      <c r="D176" s="119"/>
    </row>
    <row r="177" spans="1:47" s="175" customFormat="1" ht="15" customHeight="1" thickBot="1" x14ac:dyDescent="0.3">
      <c r="A177" s="220"/>
      <c r="B177" s="197">
        <f>(4*(B171+B173+B175)-200)/10</f>
        <v>0.8</v>
      </c>
      <c r="C177" s="221"/>
      <c r="D177" s="177" t="s">
        <v>516</v>
      </c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</row>
    <row r="178" spans="1:47" ht="96.75" customHeight="1" x14ac:dyDescent="0.25">
      <c r="A178" s="202"/>
      <c r="B178" s="590" t="s">
        <v>559</v>
      </c>
      <c r="C178" s="591"/>
      <c r="D178" s="119" t="s">
        <v>141</v>
      </c>
    </row>
    <row r="179" spans="1:47" ht="15.75" thickBot="1" x14ac:dyDescent="0.3">
      <c r="A179" s="202"/>
      <c r="B179" s="588" t="s">
        <v>578</v>
      </c>
      <c r="C179" s="589"/>
      <c r="D179" s="119"/>
    </row>
    <row r="180" spans="1:47" s="175" customFormat="1" ht="15" customHeight="1" thickBot="1" x14ac:dyDescent="0.3">
      <c r="A180" s="220"/>
      <c r="B180" s="186">
        <v>62</v>
      </c>
      <c r="C180" s="210"/>
      <c r="D180" s="177" t="s">
        <v>517</v>
      </c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</row>
    <row r="181" spans="1:47" ht="20.25" customHeight="1" thickBot="1" x14ac:dyDescent="0.3">
      <c r="A181" s="202"/>
      <c r="B181" s="588" t="s">
        <v>579</v>
      </c>
      <c r="C181" s="589"/>
      <c r="D181" s="119"/>
    </row>
    <row r="182" spans="1:47" s="175" customFormat="1" ht="15" customHeight="1" thickBot="1" x14ac:dyDescent="0.3">
      <c r="A182" s="220"/>
      <c r="B182" s="186">
        <v>48</v>
      </c>
      <c r="C182" s="210"/>
      <c r="D182" s="177" t="s">
        <v>518</v>
      </c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</row>
    <row r="183" spans="1:47" ht="20.25" customHeight="1" thickBot="1" x14ac:dyDescent="0.3">
      <c r="A183" s="202"/>
      <c r="B183" s="588" t="s">
        <v>580</v>
      </c>
      <c r="C183" s="589"/>
      <c r="D183" s="119"/>
    </row>
    <row r="184" spans="1:47" s="175" customFormat="1" ht="15" customHeight="1" thickBot="1" x14ac:dyDescent="0.3">
      <c r="A184" s="220"/>
      <c r="B184" s="186">
        <v>72</v>
      </c>
      <c r="C184" s="210"/>
      <c r="D184" s="177" t="s">
        <v>519</v>
      </c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</row>
    <row r="185" spans="1:47" ht="83.25" customHeight="1" x14ac:dyDescent="0.25">
      <c r="A185" s="202"/>
      <c r="B185" s="620" t="s">
        <v>558</v>
      </c>
      <c r="C185" s="621"/>
      <c r="D185" s="118" t="s">
        <v>142</v>
      </c>
    </row>
    <row r="186" spans="1:47" ht="15.75" thickBot="1" x14ac:dyDescent="0.3">
      <c r="A186" s="202"/>
      <c r="B186" s="588" t="s">
        <v>581</v>
      </c>
      <c r="C186" s="589"/>
      <c r="D186" s="118"/>
    </row>
    <row r="187" spans="1:47" s="175" customFormat="1" ht="15" customHeight="1" thickBot="1" x14ac:dyDescent="0.3">
      <c r="A187" s="220"/>
      <c r="B187" s="186">
        <v>62</v>
      </c>
      <c r="C187" s="210"/>
      <c r="D187" s="177" t="s">
        <v>520</v>
      </c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</row>
    <row r="188" spans="1:47" ht="20.25" customHeight="1" thickBot="1" x14ac:dyDescent="0.3">
      <c r="A188" s="202"/>
      <c r="B188" s="588" t="s">
        <v>582</v>
      </c>
      <c r="C188" s="589"/>
      <c r="D188" s="119"/>
    </row>
    <row r="189" spans="1:47" s="175" customFormat="1" ht="15" customHeight="1" thickBot="1" x14ac:dyDescent="0.3">
      <c r="A189" s="220"/>
      <c r="B189" s="186">
        <v>28</v>
      </c>
      <c r="C189" s="210"/>
      <c r="D189" s="177" t="s">
        <v>521</v>
      </c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</row>
    <row r="190" spans="1:47" ht="20.25" customHeight="1" thickBot="1" x14ac:dyDescent="0.3">
      <c r="A190" s="202"/>
      <c r="B190" s="588" t="s">
        <v>583</v>
      </c>
      <c r="C190" s="589"/>
      <c r="D190" s="119"/>
    </row>
    <row r="191" spans="1:47" s="175" customFormat="1" ht="15" customHeight="1" thickBot="1" x14ac:dyDescent="0.3">
      <c r="A191" s="220"/>
      <c r="B191" s="186">
        <v>70</v>
      </c>
      <c r="C191" s="210"/>
      <c r="D191" s="177" t="s">
        <v>522</v>
      </c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</row>
    <row r="192" spans="1:47" ht="12" customHeight="1" x14ac:dyDescent="0.25">
      <c r="A192" s="202"/>
      <c r="B192" s="222" t="s">
        <v>143</v>
      </c>
      <c r="C192" s="223"/>
      <c r="D192" s="119" t="s">
        <v>143</v>
      </c>
    </row>
    <row r="193" spans="1:47" ht="20.25" customHeight="1" thickBot="1" x14ac:dyDescent="0.3">
      <c r="A193" s="202"/>
      <c r="B193" s="594" t="s">
        <v>584</v>
      </c>
      <c r="C193" s="595"/>
      <c r="D193" s="119"/>
    </row>
    <row r="194" spans="1:47" s="175" customFormat="1" ht="15" customHeight="1" thickBot="1" x14ac:dyDescent="0.3">
      <c r="A194" s="220"/>
      <c r="B194" s="186">
        <v>52</v>
      </c>
      <c r="C194" s="210"/>
      <c r="D194" s="177" t="s">
        <v>523</v>
      </c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</row>
    <row r="195" spans="1:47" ht="20.25" customHeight="1" thickBot="1" x14ac:dyDescent="0.3">
      <c r="A195" s="202"/>
      <c r="B195" s="594" t="s">
        <v>585</v>
      </c>
      <c r="C195" s="595"/>
      <c r="D195" s="119"/>
    </row>
    <row r="196" spans="1:47" s="175" customFormat="1" ht="15" customHeight="1" thickBot="1" x14ac:dyDescent="0.3">
      <c r="A196" s="220"/>
      <c r="B196" s="186">
        <v>58</v>
      </c>
      <c r="C196" s="210"/>
      <c r="D196" s="177" t="s">
        <v>524</v>
      </c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</row>
    <row r="197" spans="1:47" ht="12" customHeight="1" x14ac:dyDescent="0.25">
      <c r="A197" s="202"/>
      <c r="B197" s="590" t="s">
        <v>557</v>
      </c>
      <c r="C197" s="591"/>
      <c r="D197" s="119" t="s">
        <v>144</v>
      </c>
    </row>
    <row r="198" spans="1:47" ht="20.25" customHeight="1" thickBot="1" x14ac:dyDescent="0.3">
      <c r="A198" s="202"/>
      <c r="B198" s="594" t="s">
        <v>586</v>
      </c>
      <c r="C198" s="595"/>
      <c r="D198" s="119"/>
    </row>
    <row r="199" spans="1:47" s="175" customFormat="1" ht="15" customHeight="1" thickBot="1" x14ac:dyDescent="0.3">
      <c r="A199" s="220"/>
      <c r="B199" s="186">
        <v>3</v>
      </c>
      <c r="C199" s="210"/>
      <c r="D199" s="177" t="s">
        <v>525</v>
      </c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</row>
    <row r="200" spans="1:47" ht="20.25" customHeight="1" thickBot="1" x14ac:dyDescent="0.3">
      <c r="A200" s="202"/>
      <c r="B200" s="594" t="s">
        <v>587</v>
      </c>
      <c r="C200" s="595"/>
      <c r="D200" s="119"/>
    </row>
    <row r="201" spans="1:47" s="175" customFormat="1" ht="15" customHeight="1" thickBot="1" x14ac:dyDescent="0.3">
      <c r="A201" s="220"/>
      <c r="B201" s="186">
        <v>3</v>
      </c>
      <c r="C201" s="210"/>
      <c r="D201" s="177" t="s">
        <v>526</v>
      </c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</row>
    <row r="202" spans="1:47" ht="12" customHeight="1" x14ac:dyDescent="0.25">
      <c r="A202" s="202"/>
      <c r="B202" s="594" t="s">
        <v>145</v>
      </c>
      <c r="C202" s="595"/>
      <c r="D202" s="120" t="s">
        <v>145</v>
      </c>
    </row>
    <row r="203" spans="1:47" ht="129.75" customHeight="1" x14ac:dyDescent="0.25">
      <c r="A203" s="202"/>
      <c r="B203" s="590" t="s">
        <v>556</v>
      </c>
      <c r="C203" s="591"/>
      <c r="D203" s="119" t="s">
        <v>146</v>
      </c>
    </row>
    <row r="204" spans="1:47" ht="24" customHeight="1" x14ac:dyDescent="0.25">
      <c r="A204" s="202"/>
      <c r="B204" s="590" t="s">
        <v>674</v>
      </c>
      <c r="C204" s="591"/>
      <c r="D204" s="119" t="s">
        <v>147</v>
      </c>
    </row>
    <row r="205" spans="1:47" ht="20.25" customHeight="1" thickBot="1" x14ac:dyDescent="0.3">
      <c r="A205" s="202"/>
      <c r="B205" s="594" t="s">
        <v>675</v>
      </c>
      <c r="C205" s="595"/>
      <c r="D205" s="119"/>
    </row>
    <row r="206" spans="1:47" s="175" customFormat="1" ht="15" customHeight="1" thickBot="1" x14ac:dyDescent="0.3">
      <c r="A206" s="220"/>
      <c r="B206" s="366">
        <v>6.4</v>
      </c>
      <c r="C206" s="210"/>
      <c r="D206" s="177" t="s">
        <v>527</v>
      </c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</row>
    <row r="207" spans="1:47" ht="20.25" customHeight="1" thickBot="1" x14ac:dyDescent="0.3">
      <c r="A207" s="202"/>
      <c r="B207" s="588" t="s">
        <v>676</v>
      </c>
      <c r="C207" s="589"/>
      <c r="D207" s="119"/>
    </row>
    <row r="208" spans="1:47" s="175" customFormat="1" ht="15" customHeight="1" thickBot="1" x14ac:dyDescent="0.3">
      <c r="A208" s="220"/>
      <c r="B208" s="366">
        <v>6.8</v>
      </c>
      <c r="C208" s="210"/>
      <c r="D208" s="177" t="s">
        <v>528</v>
      </c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</row>
    <row r="209" spans="1:47" ht="24" customHeight="1" x14ac:dyDescent="0.25">
      <c r="A209" s="202"/>
      <c r="B209" s="590" t="s">
        <v>554</v>
      </c>
      <c r="C209" s="591"/>
      <c r="D209" s="119" t="s">
        <v>148</v>
      </c>
    </row>
    <row r="210" spans="1:47" ht="20.25" customHeight="1" thickBot="1" x14ac:dyDescent="0.3">
      <c r="A210" s="202"/>
      <c r="B210" s="588" t="s">
        <v>588</v>
      </c>
      <c r="C210" s="589"/>
      <c r="D210" s="119"/>
    </row>
    <row r="211" spans="1:47" s="175" customFormat="1" ht="15" customHeight="1" thickBot="1" x14ac:dyDescent="0.3">
      <c r="A211" s="220"/>
      <c r="B211" s="186">
        <v>245</v>
      </c>
      <c r="C211" s="210"/>
      <c r="D211" s="177" t="s">
        <v>529</v>
      </c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</row>
    <row r="212" spans="1:47" ht="25.5" customHeight="1" thickBot="1" x14ac:dyDescent="0.3">
      <c r="A212" s="202"/>
      <c r="B212" s="612" t="s">
        <v>589</v>
      </c>
      <c r="C212" s="613"/>
      <c r="D212" s="119"/>
    </row>
    <row r="213" spans="1:47" s="175" customFormat="1" ht="15" customHeight="1" thickBot="1" x14ac:dyDescent="0.3">
      <c r="A213" s="220"/>
      <c r="B213" s="366">
        <v>26</v>
      </c>
      <c r="C213" s="210"/>
      <c r="D213" s="177" t="s">
        <v>530</v>
      </c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</row>
    <row r="214" spans="1:47" ht="23.25" customHeight="1" x14ac:dyDescent="0.25">
      <c r="A214" s="202"/>
      <c r="B214" s="590" t="s">
        <v>555</v>
      </c>
      <c r="C214" s="591"/>
      <c r="D214" s="119" t="s">
        <v>149</v>
      </c>
    </row>
    <row r="215" spans="1:47" ht="30" customHeight="1" thickBot="1" x14ac:dyDescent="0.3">
      <c r="A215" s="202"/>
      <c r="B215" s="588" t="s">
        <v>677</v>
      </c>
      <c r="C215" s="589"/>
      <c r="D215" s="119"/>
    </row>
    <row r="216" spans="1:47" s="175" customFormat="1" ht="15" customHeight="1" thickBot="1" x14ac:dyDescent="0.3">
      <c r="A216" s="220"/>
      <c r="B216" s="186">
        <v>1</v>
      </c>
      <c r="C216" s="210"/>
      <c r="D216" s="177" t="s">
        <v>531</v>
      </c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</row>
    <row r="217" spans="1:47" ht="30.75" customHeight="1" thickBot="1" x14ac:dyDescent="0.3">
      <c r="A217" s="202"/>
      <c r="B217" s="588" t="s">
        <v>590</v>
      </c>
      <c r="C217" s="589"/>
      <c r="D217" s="119"/>
    </row>
    <row r="218" spans="1:47" s="175" customFormat="1" ht="15" customHeight="1" thickBot="1" x14ac:dyDescent="0.3">
      <c r="A218" s="220"/>
      <c r="B218" s="186"/>
      <c r="C218" s="210"/>
      <c r="D218" s="177" t="s">
        <v>532</v>
      </c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</row>
    <row r="219" spans="1:47" ht="12" customHeight="1" x14ac:dyDescent="0.25">
      <c r="A219" s="202"/>
      <c r="B219" s="590" t="s">
        <v>553</v>
      </c>
      <c r="C219" s="591"/>
      <c r="D219" s="119" t="s">
        <v>150</v>
      </c>
    </row>
    <row r="220" spans="1:47" ht="20.25" customHeight="1" thickBot="1" x14ac:dyDescent="0.3">
      <c r="A220" s="202"/>
      <c r="B220" s="588" t="s">
        <v>591</v>
      </c>
      <c r="C220" s="589"/>
      <c r="D220" s="119"/>
    </row>
    <row r="221" spans="1:47" s="175" customFormat="1" ht="15" customHeight="1" thickBot="1" x14ac:dyDescent="0.3">
      <c r="A221" s="220"/>
      <c r="B221" s="186">
        <v>12</v>
      </c>
      <c r="C221" s="210"/>
      <c r="D221" s="177" t="s">
        <v>533</v>
      </c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</row>
    <row r="222" spans="1:47" ht="20.25" customHeight="1" thickBot="1" x14ac:dyDescent="0.3">
      <c r="A222" s="202"/>
      <c r="B222" s="588" t="s">
        <v>592</v>
      </c>
      <c r="C222" s="589"/>
      <c r="D222" s="119"/>
    </row>
    <row r="223" spans="1:47" s="175" customFormat="1" ht="15" customHeight="1" thickBot="1" x14ac:dyDescent="0.3">
      <c r="A223" s="220"/>
      <c r="B223" s="186">
        <v>15</v>
      </c>
      <c r="C223" s="210"/>
      <c r="D223" s="177" t="s">
        <v>534</v>
      </c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</row>
    <row r="224" spans="1:47" ht="41.25" customHeight="1" x14ac:dyDescent="0.25">
      <c r="A224" s="202"/>
      <c r="B224" s="590" t="s">
        <v>552</v>
      </c>
      <c r="C224" s="591"/>
      <c r="D224" s="119" t="s">
        <v>151</v>
      </c>
    </row>
    <row r="225" spans="1:47" ht="20.25" customHeight="1" thickBot="1" x14ac:dyDescent="0.3">
      <c r="A225" s="202"/>
      <c r="B225" s="588" t="s">
        <v>593</v>
      </c>
      <c r="C225" s="589"/>
      <c r="D225" s="119"/>
    </row>
    <row r="226" spans="1:47" s="175" customFormat="1" ht="15" customHeight="1" thickBot="1" x14ac:dyDescent="0.3">
      <c r="A226" s="220"/>
      <c r="B226" s="186">
        <v>4</v>
      </c>
      <c r="C226" s="210"/>
      <c r="D226" s="177" t="s">
        <v>535</v>
      </c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</row>
    <row r="227" spans="1:47" ht="20.25" customHeight="1" thickBot="1" x14ac:dyDescent="0.3">
      <c r="A227" s="202"/>
      <c r="B227" s="588" t="s">
        <v>594</v>
      </c>
      <c r="C227" s="589"/>
      <c r="D227" s="119"/>
    </row>
    <row r="228" spans="1:47" s="175" customFormat="1" ht="15" customHeight="1" thickBot="1" x14ac:dyDescent="0.3">
      <c r="A228" s="220"/>
      <c r="B228" s="186">
        <v>38</v>
      </c>
      <c r="C228" s="210"/>
      <c r="D228" s="177" t="s">
        <v>536</v>
      </c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</row>
    <row r="229" spans="1:47" ht="40.5" customHeight="1" x14ac:dyDescent="0.25">
      <c r="A229" s="202"/>
      <c r="B229" s="590" t="s">
        <v>550</v>
      </c>
      <c r="C229" s="591"/>
      <c r="D229" s="119" t="s">
        <v>152</v>
      </c>
    </row>
    <row r="230" spans="1:47" ht="20.25" customHeight="1" thickBot="1" x14ac:dyDescent="0.3">
      <c r="A230" s="202"/>
      <c r="B230" s="224" t="s">
        <v>595</v>
      </c>
      <c r="C230" s="223"/>
      <c r="D230" s="119"/>
    </row>
    <row r="231" spans="1:47" s="175" customFormat="1" ht="15" customHeight="1" thickBot="1" x14ac:dyDescent="0.3">
      <c r="A231" s="220"/>
      <c r="B231" s="186">
        <v>98</v>
      </c>
      <c r="C231" s="210"/>
      <c r="D231" s="177" t="s">
        <v>537</v>
      </c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</row>
    <row r="232" spans="1:47" ht="17.25" customHeight="1" thickBot="1" x14ac:dyDescent="0.3">
      <c r="A232" s="202"/>
      <c r="B232" s="224" t="s">
        <v>678</v>
      </c>
      <c r="C232" s="223"/>
      <c r="D232" s="119"/>
    </row>
    <row r="233" spans="1:47" s="175" customFormat="1" ht="15" customHeight="1" thickBot="1" x14ac:dyDescent="0.3">
      <c r="A233" s="220"/>
      <c r="B233" s="344">
        <v>9.5299999999999994</v>
      </c>
      <c r="C233" s="210"/>
      <c r="D233" s="177" t="s">
        <v>538</v>
      </c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173"/>
      <c r="AT233" s="173"/>
      <c r="AU233" s="173"/>
    </row>
    <row r="234" spans="1:47" ht="45" customHeight="1" x14ac:dyDescent="0.25">
      <c r="A234" s="202"/>
      <c r="B234" s="590" t="s">
        <v>551</v>
      </c>
      <c r="C234" s="591"/>
      <c r="D234" s="119" t="s">
        <v>153</v>
      </c>
    </row>
    <row r="235" spans="1:47" ht="15" x14ac:dyDescent="0.25">
      <c r="A235" s="202"/>
      <c r="B235" s="590" t="s">
        <v>549</v>
      </c>
      <c r="C235" s="591"/>
      <c r="D235" s="119" t="s">
        <v>154</v>
      </c>
    </row>
    <row r="236" spans="1:47" ht="20.25" customHeight="1" thickBot="1" x14ac:dyDescent="0.3">
      <c r="A236" s="202"/>
      <c r="B236" s="588" t="s">
        <v>596</v>
      </c>
      <c r="C236" s="589"/>
      <c r="D236" s="119"/>
    </row>
    <row r="237" spans="1:47" s="175" customFormat="1" ht="15" customHeight="1" thickBot="1" x14ac:dyDescent="0.3">
      <c r="A237" s="220"/>
      <c r="B237" s="186">
        <v>2</v>
      </c>
      <c r="C237" s="210"/>
      <c r="D237" s="177" t="s">
        <v>539</v>
      </c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  <c r="AP237" s="173"/>
      <c r="AQ237" s="173"/>
      <c r="AR237" s="173"/>
      <c r="AS237" s="173"/>
      <c r="AT237" s="173"/>
      <c r="AU237" s="173"/>
    </row>
    <row r="238" spans="1:47" ht="20.25" customHeight="1" thickBot="1" x14ac:dyDescent="0.3">
      <c r="A238" s="202"/>
      <c r="B238" s="588" t="s">
        <v>597</v>
      </c>
      <c r="C238" s="589"/>
      <c r="D238" s="119"/>
    </row>
    <row r="239" spans="1:47" s="175" customFormat="1" ht="15" customHeight="1" thickBot="1" x14ac:dyDescent="0.3">
      <c r="A239" s="220"/>
      <c r="B239" s="186">
        <v>2</v>
      </c>
      <c r="C239" s="210"/>
      <c r="D239" s="177" t="s">
        <v>540</v>
      </c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</row>
    <row r="240" spans="1:47" ht="12" customHeight="1" x14ac:dyDescent="0.25">
      <c r="A240" s="202"/>
      <c r="B240" s="224" t="s">
        <v>155</v>
      </c>
      <c r="C240" s="223"/>
      <c r="D240" s="119" t="s">
        <v>155</v>
      </c>
    </row>
    <row r="241" spans="1:47" ht="20.25" customHeight="1" thickBot="1" x14ac:dyDescent="0.3">
      <c r="A241" s="202"/>
      <c r="B241" s="610" t="s">
        <v>598</v>
      </c>
      <c r="C241" s="611"/>
      <c r="D241" s="119" t="s">
        <v>156</v>
      </c>
    </row>
    <row r="242" spans="1:47" ht="12" customHeight="1" thickBot="1" x14ac:dyDescent="0.3">
      <c r="A242" s="202"/>
      <c r="B242" s="188">
        <v>26</v>
      </c>
      <c r="C242" s="225"/>
      <c r="D242" s="119"/>
    </row>
    <row r="243" spans="1:47" ht="27" customHeight="1" x14ac:dyDescent="0.25">
      <c r="A243" s="202"/>
      <c r="B243" s="590" t="s">
        <v>548</v>
      </c>
      <c r="C243" s="591"/>
      <c r="D243" s="119" t="s">
        <v>157</v>
      </c>
    </row>
    <row r="244" spans="1:47" ht="20.25" customHeight="1" thickBot="1" x14ac:dyDescent="0.3">
      <c r="A244" s="202"/>
      <c r="B244" s="588" t="s">
        <v>599</v>
      </c>
      <c r="C244" s="589"/>
      <c r="D244" s="119"/>
    </row>
    <row r="245" spans="1:47" s="175" customFormat="1" ht="15" customHeight="1" thickBot="1" x14ac:dyDescent="0.3">
      <c r="A245" s="220"/>
      <c r="B245" s="186">
        <v>35</v>
      </c>
      <c r="C245" s="210"/>
      <c r="D245" s="177" t="s">
        <v>541</v>
      </c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</row>
    <row r="246" spans="1:47" ht="20.25" customHeight="1" thickBot="1" x14ac:dyDescent="0.3">
      <c r="A246" s="202"/>
      <c r="B246" s="588" t="s">
        <v>600</v>
      </c>
      <c r="C246" s="589"/>
      <c r="D246" s="119"/>
    </row>
    <row r="247" spans="1:47" s="175" customFormat="1" ht="15" customHeight="1" thickBot="1" x14ac:dyDescent="0.3">
      <c r="A247" s="220"/>
      <c r="B247" s="186">
        <v>42</v>
      </c>
      <c r="C247" s="210"/>
      <c r="D247" s="177" t="s">
        <v>542</v>
      </c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</row>
    <row r="248" spans="1:47" ht="12" customHeight="1" x14ac:dyDescent="0.25">
      <c r="A248" s="202"/>
      <c r="B248" s="222" t="s">
        <v>158</v>
      </c>
      <c r="C248" s="223"/>
      <c r="D248" s="119" t="s">
        <v>158</v>
      </c>
    </row>
    <row r="249" spans="1:47" ht="29.25" customHeight="1" thickBot="1" x14ac:dyDescent="0.3">
      <c r="A249" s="202"/>
      <c r="B249" s="588" t="s">
        <v>601</v>
      </c>
      <c r="C249" s="589"/>
      <c r="D249" s="119"/>
    </row>
    <row r="250" spans="1:47" s="175" customFormat="1" ht="15" customHeight="1" thickBot="1" x14ac:dyDescent="0.3">
      <c r="A250" s="220"/>
      <c r="B250" s="186">
        <v>26</v>
      </c>
      <c r="C250" s="210"/>
      <c r="D250" s="177" t="s">
        <v>543</v>
      </c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</row>
    <row r="251" spans="1:47" ht="12" customHeight="1" x14ac:dyDescent="0.25">
      <c r="A251" s="202"/>
      <c r="B251" s="222" t="s">
        <v>159</v>
      </c>
      <c r="C251" s="223"/>
      <c r="D251" s="119" t="s">
        <v>159</v>
      </c>
    </row>
    <row r="252" spans="1:47" ht="27.75" customHeight="1" thickBot="1" x14ac:dyDescent="0.3">
      <c r="A252" s="202"/>
      <c r="B252" s="608" t="s">
        <v>602</v>
      </c>
      <c r="C252" s="609"/>
      <c r="D252" s="119"/>
    </row>
    <row r="253" spans="1:47" s="175" customFormat="1" ht="15" customHeight="1" thickBot="1" x14ac:dyDescent="0.3">
      <c r="A253" s="220"/>
      <c r="B253" s="186">
        <v>38</v>
      </c>
      <c r="C253" s="210"/>
      <c r="D253" s="177" t="s">
        <v>544</v>
      </c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173"/>
      <c r="AT253" s="173"/>
      <c r="AU253" s="173"/>
    </row>
    <row r="254" spans="1:47" ht="12" customHeight="1" x14ac:dyDescent="0.25">
      <c r="A254" s="202"/>
      <c r="B254" s="216"/>
      <c r="C254" s="206"/>
      <c r="D254" s="118"/>
    </row>
    <row r="255" spans="1:47" ht="27" customHeight="1" x14ac:dyDescent="0.25">
      <c r="A255" s="226" t="s">
        <v>214</v>
      </c>
      <c r="B255" s="227">
        <v>43581</v>
      </c>
      <c r="C255" s="228"/>
      <c r="D255" s="126">
        <v>43581</v>
      </c>
    </row>
    <row r="256" spans="1:47" ht="12" customHeight="1" x14ac:dyDescent="0.25">
      <c r="A256" s="202"/>
      <c r="B256" s="216"/>
      <c r="C256" s="206"/>
      <c r="D256" s="118"/>
    </row>
    <row r="257" spans="1:4" ht="12" customHeight="1" x14ac:dyDescent="0.25">
      <c r="A257" s="202"/>
      <c r="B257" s="229" t="s">
        <v>160</v>
      </c>
      <c r="C257" s="230"/>
      <c r="D257" s="118" t="s">
        <v>160</v>
      </c>
    </row>
    <row r="258" spans="1:4" ht="12" customHeight="1" x14ac:dyDescent="0.25">
      <c r="A258" s="231" t="s">
        <v>547</v>
      </c>
      <c r="B258" s="123" t="s">
        <v>319</v>
      </c>
      <c r="C258" s="232"/>
      <c r="D258" s="123" t="s">
        <v>319</v>
      </c>
    </row>
    <row r="259" spans="1:4" ht="12" customHeight="1" x14ac:dyDescent="0.25">
      <c r="A259" s="231" t="s">
        <v>215</v>
      </c>
      <c r="B259" s="124" t="s">
        <v>320</v>
      </c>
      <c r="C259" s="233"/>
      <c r="D259" s="124" t="s">
        <v>320</v>
      </c>
    </row>
    <row r="260" spans="1:4" ht="29.25" customHeight="1" x14ac:dyDescent="0.25">
      <c r="A260" s="202"/>
      <c r="B260" s="616" t="s">
        <v>211</v>
      </c>
      <c r="C260" s="617"/>
      <c r="D260" s="118" t="s">
        <v>211</v>
      </c>
    </row>
    <row r="261" spans="1:4" ht="12" customHeight="1" x14ac:dyDescent="0.25">
      <c r="A261" s="202"/>
      <c r="B261" s="216"/>
      <c r="C261" s="206"/>
      <c r="D261" s="118"/>
    </row>
    <row r="262" spans="1:4" ht="53.25" customHeight="1" x14ac:dyDescent="0.25">
      <c r="A262" s="202"/>
      <c r="B262" s="610" t="s">
        <v>212</v>
      </c>
      <c r="C262" s="611"/>
      <c r="D262" s="118" t="s">
        <v>212</v>
      </c>
    </row>
    <row r="263" spans="1:4" ht="24" customHeight="1" x14ac:dyDescent="0.25">
      <c r="A263" s="234"/>
      <c r="B263" s="614" t="s">
        <v>213</v>
      </c>
      <c r="C263" s="615"/>
      <c r="D263" s="118" t="s">
        <v>213</v>
      </c>
    </row>
    <row r="264" spans="1:4" x14ac:dyDescent="0.25">
      <c r="A264" s="116"/>
      <c r="B264" s="117"/>
      <c r="C264" s="117"/>
      <c r="D264" s="116"/>
    </row>
    <row r="265" spans="1:4" x14ac:dyDescent="0.25">
      <c r="A265" s="116"/>
      <c r="B265" s="117"/>
      <c r="C265" s="117"/>
      <c r="D265" s="116"/>
    </row>
    <row r="266" spans="1:4" x14ac:dyDescent="0.25">
      <c r="A266" s="116"/>
      <c r="B266" s="117"/>
      <c r="C266" s="117"/>
      <c r="D266" s="116"/>
    </row>
    <row r="267" spans="1:4" x14ac:dyDescent="0.25">
      <c r="A267" s="116"/>
      <c r="B267" s="117"/>
      <c r="C267" s="117"/>
      <c r="D267" s="116"/>
    </row>
    <row r="268" spans="1:4" x14ac:dyDescent="0.25">
      <c r="A268" s="116"/>
      <c r="B268" s="117"/>
      <c r="C268" s="117"/>
      <c r="D268" s="116"/>
    </row>
    <row r="269" spans="1:4" x14ac:dyDescent="0.25">
      <c r="A269" s="116"/>
      <c r="B269" s="117"/>
      <c r="C269" s="117"/>
      <c r="D269" s="116"/>
    </row>
    <row r="270" spans="1:4" x14ac:dyDescent="0.25">
      <c r="A270" s="116"/>
      <c r="B270" s="117"/>
      <c r="C270" s="117"/>
      <c r="D270" s="116"/>
    </row>
    <row r="271" spans="1:4" x14ac:dyDescent="0.25">
      <c r="A271" s="116"/>
      <c r="B271" s="117"/>
      <c r="C271" s="117"/>
      <c r="D271" s="116"/>
    </row>
    <row r="272" spans="1:4" x14ac:dyDescent="0.25">
      <c r="A272" s="116"/>
      <c r="B272" s="117"/>
      <c r="C272" s="117"/>
      <c r="D272" s="116"/>
    </row>
    <row r="273" spans="1:4" x14ac:dyDescent="0.25">
      <c r="A273" s="116"/>
      <c r="B273" s="117"/>
      <c r="C273" s="117"/>
      <c r="D273" s="116"/>
    </row>
    <row r="274" spans="1:4" x14ac:dyDescent="0.25">
      <c r="A274" s="116"/>
      <c r="B274" s="117"/>
      <c r="C274" s="117"/>
      <c r="D274" s="116"/>
    </row>
    <row r="275" spans="1:4" x14ac:dyDescent="0.25">
      <c r="A275" s="116"/>
      <c r="B275" s="117"/>
      <c r="C275" s="117"/>
      <c r="D275" s="116"/>
    </row>
    <row r="276" spans="1:4" x14ac:dyDescent="0.25">
      <c r="A276" s="116"/>
      <c r="B276" s="117"/>
      <c r="C276" s="117"/>
      <c r="D276" s="116"/>
    </row>
    <row r="277" spans="1:4" x14ac:dyDescent="0.25">
      <c r="A277" s="116"/>
      <c r="B277" s="117"/>
      <c r="C277" s="117"/>
      <c r="D277" s="116"/>
    </row>
    <row r="278" spans="1:4" x14ac:dyDescent="0.25">
      <c r="A278" s="116"/>
      <c r="B278" s="117"/>
      <c r="C278" s="117"/>
      <c r="D278" s="116"/>
    </row>
    <row r="279" spans="1:4" x14ac:dyDescent="0.25">
      <c r="A279" s="116"/>
      <c r="B279" s="117"/>
      <c r="C279" s="117"/>
      <c r="D279" s="116"/>
    </row>
    <row r="280" spans="1:4" x14ac:dyDescent="0.25">
      <c r="A280" s="116"/>
      <c r="B280" s="117"/>
      <c r="C280" s="117"/>
      <c r="D280" s="116"/>
    </row>
    <row r="281" spans="1:4" x14ac:dyDescent="0.25">
      <c r="A281" s="116"/>
      <c r="B281" s="117"/>
      <c r="C281" s="117"/>
      <c r="D281" s="116"/>
    </row>
    <row r="282" spans="1:4" x14ac:dyDescent="0.25">
      <c r="A282" s="116"/>
      <c r="B282" s="117"/>
      <c r="C282" s="117"/>
      <c r="D282" s="116"/>
    </row>
    <row r="283" spans="1:4" x14ac:dyDescent="0.25">
      <c r="A283" s="116"/>
      <c r="B283" s="117"/>
      <c r="C283" s="117"/>
      <c r="D283" s="116"/>
    </row>
    <row r="284" spans="1:4" x14ac:dyDescent="0.25">
      <c r="A284" s="116"/>
      <c r="B284" s="117"/>
      <c r="C284" s="117"/>
      <c r="D284" s="116"/>
    </row>
    <row r="285" spans="1:4" x14ac:dyDescent="0.25">
      <c r="A285" s="116"/>
      <c r="B285" s="117"/>
      <c r="C285" s="117"/>
      <c r="D285" s="116"/>
    </row>
    <row r="286" spans="1:4" x14ac:dyDescent="0.25">
      <c r="A286" s="116"/>
      <c r="B286" s="117"/>
      <c r="C286" s="117"/>
      <c r="D286" s="116"/>
    </row>
    <row r="287" spans="1:4" x14ac:dyDescent="0.25">
      <c r="A287" s="116"/>
      <c r="B287" s="117"/>
      <c r="C287" s="117"/>
      <c r="D287" s="116"/>
    </row>
    <row r="288" spans="1:4" x14ac:dyDescent="0.25">
      <c r="A288" s="116"/>
      <c r="B288" s="117"/>
      <c r="C288" s="117"/>
      <c r="D288" s="116"/>
    </row>
    <row r="289" spans="1:4" x14ac:dyDescent="0.25">
      <c r="A289" s="116"/>
      <c r="B289" s="117"/>
      <c r="C289" s="117"/>
      <c r="D289" s="116"/>
    </row>
    <row r="290" spans="1:4" x14ac:dyDescent="0.25">
      <c r="A290" s="116"/>
      <c r="B290" s="117"/>
      <c r="C290" s="117"/>
      <c r="D290" s="116"/>
    </row>
    <row r="291" spans="1:4" x14ac:dyDescent="0.25">
      <c r="A291" s="116"/>
      <c r="B291" s="117"/>
      <c r="C291" s="117"/>
      <c r="D291" s="116"/>
    </row>
    <row r="292" spans="1:4" x14ac:dyDescent="0.25">
      <c r="A292" s="116"/>
      <c r="B292" s="117"/>
      <c r="C292" s="117"/>
      <c r="D292" s="116"/>
    </row>
    <row r="293" spans="1:4" x14ac:dyDescent="0.25">
      <c r="A293" s="116"/>
      <c r="B293" s="117"/>
      <c r="C293" s="117"/>
      <c r="D293" s="116"/>
    </row>
    <row r="294" spans="1:4" x14ac:dyDescent="0.25">
      <c r="A294" s="116"/>
      <c r="B294" s="117"/>
      <c r="C294" s="117"/>
      <c r="D294" s="116"/>
    </row>
    <row r="295" spans="1:4" x14ac:dyDescent="0.25">
      <c r="A295" s="116"/>
      <c r="B295" s="117"/>
      <c r="C295" s="117"/>
      <c r="D295" s="116"/>
    </row>
    <row r="296" spans="1:4" x14ac:dyDescent="0.25">
      <c r="A296" s="116"/>
      <c r="B296" s="117"/>
      <c r="C296" s="117"/>
      <c r="D296" s="116"/>
    </row>
    <row r="297" spans="1:4" x14ac:dyDescent="0.25">
      <c r="A297" s="116"/>
      <c r="B297" s="117"/>
      <c r="C297" s="117"/>
      <c r="D297" s="116"/>
    </row>
    <row r="298" spans="1:4" x14ac:dyDescent="0.25">
      <c r="A298" s="116"/>
      <c r="B298" s="117"/>
      <c r="C298" s="117"/>
      <c r="D298" s="116"/>
    </row>
    <row r="299" spans="1:4" x14ac:dyDescent="0.25">
      <c r="A299" s="116"/>
      <c r="B299" s="117"/>
      <c r="C299" s="117"/>
      <c r="D299" s="116"/>
    </row>
    <row r="300" spans="1:4" x14ac:dyDescent="0.25">
      <c r="A300" s="116"/>
      <c r="B300" s="117"/>
      <c r="C300" s="117"/>
      <c r="D300" s="116"/>
    </row>
    <row r="301" spans="1:4" x14ac:dyDescent="0.25">
      <c r="A301" s="116"/>
      <c r="B301" s="117"/>
      <c r="C301" s="117"/>
      <c r="D301" s="116"/>
    </row>
    <row r="302" spans="1:4" x14ac:dyDescent="0.25">
      <c r="A302" s="116"/>
      <c r="B302" s="117"/>
      <c r="C302" s="117"/>
      <c r="D302" s="116"/>
    </row>
    <row r="303" spans="1:4" x14ac:dyDescent="0.25">
      <c r="A303" s="116"/>
      <c r="B303" s="117"/>
      <c r="C303" s="117"/>
      <c r="D303" s="116"/>
    </row>
    <row r="304" spans="1:4" x14ac:dyDescent="0.25">
      <c r="A304" s="116"/>
      <c r="B304" s="117"/>
      <c r="C304" s="117"/>
      <c r="D304" s="116"/>
    </row>
    <row r="305" spans="1:4" x14ac:dyDescent="0.25">
      <c r="A305" s="116"/>
      <c r="B305" s="117"/>
      <c r="C305" s="117"/>
      <c r="D305" s="116"/>
    </row>
    <row r="306" spans="1:4" x14ac:dyDescent="0.25">
      <c r="A306" s="116"/>
      <c r="B306" s="117"/>
      <c r="C306" s="117"/>
      <c r="D306" s="116"/>
    </row>
    <row r="307" spans="1:4" x14ac:dyDescent="0.25">
      <c r="A307" s="116"/>
      <c r="B307" s="117"/>
      <c r="C307" s="117"/>
      <c r="D307" s="116"/>
    </row>
    <row r="308" spans="1:4" x14ac:dyDescent="0.25">
      <c r="A308" s="116"/>
      <c r="B308" s="117"/>
      <c r="C308" s="117"/>
      <c r="D308" s="116"/>
    </row>
    <row r="309" spans="1:4" x14ac:dyDescent="0.25">
      <c r="A309" s="116"/>
      <c r="B309" s="117"/>
      <c r="C309" s="117"/>
      <c r="D309" s="116"/>
    </row>
    <row r="310" spans="1:4" x14ac:dyDescent="0.25">
      <c r="A310" s="116"/>
      <c r="B310" s="117"/>
      <c r="C310" s="117"/>
      <c r="D310" s="116"/>
    </row>
    <row r="311" spans="1:4" x14ac:dyDescent="0.25">
      <c r="A311" s="116"/>
      <c r="B311" s="117"/>
      <c r="C311" s="117"/>
      <c r="D311" s="116"/>
    </row>
    <row r="312" spans="1:4" x14ac:dyDescent="0.25">
      <c r="A312" s="116"/>
      <c r="B312" s="117"/>
      <c r="C312" s="117"/>
      <c r="D312" s="116"/>
    </row>
    <row r="313" spans="1:4" x14ac:dyDescent="0.25">
      <c r="A313" s="116"/>
      <c r="B313" s="117"/>
      <c r="C313" s="117"/>
      <c r="D313" s="116"/>
    </row>
    <row r="314" spans="1:4" x14ac:dyDescent="0.25">
      <c r="A314" s="116"/>
      <c r="B314" s="117"/>
      <c r="C314" s="117"/>
      <c r="D314" s="116"/>
    </row>
    <row r="315" spans="1:4" x14ac:dyDescent="0.25">
      <c r="A315" s="116"/>
      <c r="B315" s="117"/>
      <c r="C315" s="117"/>
      <c r="D315" s="116"/>
    </row>
    <row r="316" spans="1:4" x14ac:dyDescent="0.25">
      <c r="A316" s="116"/>
      <c r="B316" s="117"/>
      <c r="C316" s="117"/>
      <c r="D316" s="116"/>
    </row>
    <row r="317" spans="1:4" x14ac:dyDescent="0.25">
      <c r="A317" s="116"/>
      <c r="B317" s="117"/>
      <c r="C317" s="117"/>
      <c r="D317" s="116"/>
    </row>
    <row r="318" spans="1:4" x14ac:dyDescent="0.25">
      <c r="A318" s="116"/>
      <c r="B318" s="117"/>
      <c r="C318" s="117"/>
      <c r="D318" s="116"/>
    </row>
    <row r="319" spans="1:4" x14ac:dyDescent="0.25">
      <c r="A319" s="116"/>
      <c r="B319" s="117"/>
      <c r="C319" s="117"/>
      <c r="D319" s="116"/>
    </row>
    <row r="320" spans="1:4" x14ac:dyDescent="0.25">
      <c r="A320" s="116"/>
      <c r="B320" s="117"/>
      <c r="C320" s="117"/>
      <c r="D320" s="116"/>
    </row>
    <row r="321" spans="1:4" x14ac:dyDescent="0.25">
      <c r="A321" s="116"/>
      <c r="B321" s="117"/>
      <c r="C321" s="117"/>
      <c r="D321" s="116"/>
    </row>
    <row r="322" spans="1:4" x14ac:dyDescent="0.25">
      <c r="A322" s="116"/>
      <c r="B322" s="117"/>
      <c r="C322" s="117"/>
      <c r="D322" s="116"/>
    </row>
    <row r="323" spans="1:4" x14ac:dyDescent="0.25">
      <c r="A323" s="116"/>
      <c r="B323" s="117"/>
      <c r="C323" s="117"/>
      <c r="D323" s="116"/>
    </row>
    <row r="324" spans="1:4" x14ac:dyDescent="0.25">
      <c r="A324" s="116"/>
      <c r="B324" s="117"/>
      <c r="C324" s="117"/>
      <c r="D324" s="116"/>
    </row>
    <row r="325" spans="1:4" x14ac:dyDescent="0.25">
      <c r="A325" s="116"/>
      <c r="B325" s="117"/>
      <c r="C325" s="117"/>
      <c r="D325" s="116"/>
    </row>
    <row r="326" spans="1:4" x14ac:dyDescent="0.25">
      <c r="A326" s="116"/>
      <c r="B326" s="117"/>
      <c r="C326" s="117"/>
      <c r="D326" s="116"/>
    </row>
    <row r="327" spans="1:4" x14ac:dyDescent="0.25">
      <c r="A327" s="116"/>
      <c r="B327" s="117"/>
      <c r="C327" s="117"/>
      <c r="D327" s="116"/>
    </row>
    <row r="328" spans="1:4" x14ac:dyDescent="0.25">
      <c r="A328" s="116"/>
      <c r="B328" s="117"/>
      <c r="C328" s="117"/>
      <c r="D328" s="116"/>
    </row>
    <row r="329" spans="1:4" x14ac:dyDescent="0.25">
      <c r="A329" s="116"/>
      <c r="B329" s="117"/>
      <c r="C329" s="117"/>
      <c r="D329" s="116"/>
    </row>
    <row r="330" spans="1:4" x14ac:dyDescent="0.25">
      <c r="A330" s="116"/>
      <c r="B330" s="117"/>
      <c r="C330" s="117"/>
      <c r="D330" s="116"/>
    </row>
    <row r="331" spans="1:4" x14ac:dyDescent="0.25">
      <c r="A331" s="116"/>
      <c r="B331" s="117"/>
      <c r="C331" s="117"/>
      <c r="D331" s="116"/>
    </row>
    <row r="332" spans="1:4" x14ac:dyDescent="0.25">
      <c r="A332" s="116"/>
      <c r="B332" s="117"/>
      <c r="C332" s="117"/>
      <c r="D332" s="116"/>
    </row>
    <row r="333" spans="1:4" x14ac:dyDescent="0.25">
      <c r="A333" s="116"/>
      <c r="B333" s="117"/>
      <c r="C333" s="117"/>
      <c r="D333" s="116"/>
    </row>
    <row r="334" spans="1:4" x14ac:dyDescent="0.25">
      <c r="A334" s="116"/>
      <c r="B334" s="117"/>
      <c r="C334" s="117"/>
      <c r="D334" s="116"/>
    </row>
    <row r="335" spans="1:4" x14ac:dyDescent="0.25">
      <c r="A335" s="116"/>
      <c r="B335" s="117"/>
      <c r="C335" s="117"/>
      <c r="D335" s="116"/>
    </row>
    <row r="336" spans="1:4" x14ac:dyDescent="0.25">
      <c r="A336" s="116"/>
      <c r="B336" s="117"/>
      <c r="C336" s="117"/>
      <c r="D336" s="116"/>
    </row>
    <row r="337" spans="1:4" x14ac:dyDescent="0.25">
      <c r="A337" s="116"/>
      <c r="B337" s="117"/>
      <c r="C337" s="117"/>
      <c r="D337" s="116"/>
    </row>
    <row r="338" spans="1:4" x14ac:dyDescent="0.25">
      <c r="A338" s="116"/>
      <c r="B338" s="117"/>
      <c r="C338" s="117"/>
      <c r="D338" s="116"/>
    </row>
    <row r="339" spans="1:4" x14ac:dyDescent="0.25">
      <c r="A339" s="116"/>
      <c r="B339" s="117"/>
      <c r="C339" s="117"/>
      <c r="D339" s="116"/>
    </row>
    <row r="340" spans="1:4" x14ac:dyDescent="0.25">
      <c r="A340" s="116"/>
      <c r="B340" s="117"/>
      <c r="C340" s="117"/>
      <c r="D340" s="116"/>
    </row>
    <row r="341" spans="1:4" x14ac:dyDescent="0.25">
      <c r="A341" s="116"/>
      <c r="B341" s="117"/>
      <c r="C341" s="117"/>
      <c r="D341" s="116"/>
    </row>
    <row r="342" spans="1:4" x14ac:dyDescent="0.25">
      <c r="A342" s="116"/>
      <c r="B342" s="117"/>
      <c r="C342" s="117"/>
      <c r="D342" s="116"/>
    </row>
    <row r="343" spans="1:4" x14ac:dyDescent="0.25">
      <c r="A343" s="116"/>
      <c r="B343" s="117"/>
      <c r="C343" s="117"/>
      <c r="D343" s="116"/>
    </row>
    <row r="344" spans="1:4" x14ac:dyDescent="0.25">
      <c r="A344" s="116"/>
      <c r="B344" s="117"/>
      <c r="C344" s="117"/>
      <c r="D344" s="116"/>
    </row>
    <row r="345" spans="1:4" x14ac:dyDescent="0.25">
      <c r="A345" s="116"/>
      <c r="B345" s="117"/>
      <c r="C345" s="117"/>
      <c r="D345" s="116"/>
    </row>
    <row r="346" spans="1:4" x14ac:dyDescent="0.25">
      <c r="A346" s="116"/>
      <c r="B346" s="117"/>
      <c r="C346" s="117"/>
      <c r="D346" s="116"/>
    </row>
    <row r="347" spans="1:4" x14ac:dyDescent="0.25">
      <c r="A347" s="116"/>
      <c r="B347" s="117"/>
      <c r="C347" s="117"/>
      <c r="D347" s="116"/>
    </row>
    <row r="348" spans="1:4" x14ac:dyDescent="0.25">
      <c r="A348" s="116"/>
      <c r="B348" s="117"/>
      <c r="C348" s="117"/>
      <c r="D348" s="116"/>
    </row>
    <row r="349" spans="1:4" x14ac:dyDescent="0.25">
      <c r="A349" s="116"/>
      <c r="B349" s="117"/>
      <c r="C349" s="117"/>
      <c r="D349" s="116"/>
    </row>
    <row r="350" spans="1:4" x14ac:dyDescent="0.25">
      <c r="A350" s="116"/>
      <c r="B350" s="117"/>
      <c r="C350" s="117"/>
      <c r="D350" s="116"/>
    </row>
    <row r="351" spans="1:4" x14ac:dyDescent="0.25">
      <c r="A351" s="116"/>
      <c r="B351" s="117"/>
      <c r="C351" s="117"/>
      <c r="D351" s="116"/>
    </row>
    <row r="352" spans="1:4" x14ac:dyDescent="0.25">
      <c r="A352" s="116"/>
      <c r="B352" s="117"/>
      <c r="C352" s="117"/>
      <c r="D352" s="116"/>
    </row>
    <row r="353" spans="1:4" x14ac:dyDescent="0.25">
      <c r="A353" s="116"/>
      <c r="B353" s="117"/>
      <c r="C353" s="117"/>
      <c r="D353" s="116"/>
    </row>
    <row r="354" spans="1:4" x14ac:dyDescent="0.25">
      <c r="A354" s="116"/>
      <c r="B354" s="117"/>
      <c r="C354" s="117"/>
      <c r="D354" s="116"/>
    </row>
    <row r="355" spans="1:4" x14ac:dyDescent="0.25">
      <c r="A355" s="116"/>
      <c r="B355" s="117"/>
      <c r="C355" s="117"/>
      <c r="D355" s="116"/>
    </row>
    <row r="356" spans="1:4" x14ac:dyDescent="0.25">
      <c r="A356" s="116"/>
      <c r="B356" s="117"/>
      <c r="C356" s="117"/>
      <c r="D356" s="116"/>
    </row>
    <row r="357" spans="1:4" x14ac:dyDescent="0.25">
      <c r="A357" s="116"/>
      <c r="B357" s="117"/>
      <c r="C357" s="117"/>
      <c r="D357" s="116"/>
    </row>
    <row r="358" spans="1:4" x14ac:dyDescent="0.25">
      <c r="A358" s="116"/>
      <c r="B358" s="117"/>
      <c r="C358" s="117"/>
      <c r="D358" s="116"/>
    </row>
    <row r="359" spans="1:4" x14ac:dyDescent="0.25">
      <c r="A359" s="116"/>
      <c r="B359" s="117"/>
      <c r="C359" s="117"/>
      <c r="D359" s="116"/>
    </row>
    <row r="360" spans="1:4" x14ac:dyDescent="0.25">
      <c r="A360" s="116"/>
      <c r="B360" s="117"/>
      <c r="C360" s="117"/>
      <c r="D360" s="116"/>
    </row>
    <row r="361" spans="1:4" x14ac:dyDescent="0.25">
      <c r="A361" s="116"/>
      <c r="B361" s="117"/>
      <c r="C361" s="117"/>
      <c r="D361" s="116"/>
    </row>
    <row r="362" spans="1:4" x14ac:dyDescent="0.25">
      <c r="A362" s="116"/>
      <c r="B362" s="117"/>
      <c r="C362" s="117"/>
      <c r="D362" s="116"/>
    </row>
    <row r="363" spans="1:4" x14ac:dyDescent="0.25">
      <c r="A363" s="116"/>
      <c r="B363" s="117"/>
      <c r="C363" s="117"/>
      <c r="D363" s="116"/>
    </row>
    <row r="364" spans="1:4" x14ac:dyDescent="0.25">
      <c r="A364" s="116"/>
      <c r="B364" s="117"/>
      <c r="C364" s="117"/>
      <c r="D364" s="116"/>
    </row>
    <row r="365" spans="1:4" x14ac:dyDescent="0.25">
      <c r="A365" s="116"/>
      <c r="B365" s="117"/>
      <c r="C365" s="117"/>
      <c r="D365" s="116"/>
    </row>
    <row r="366" spans="1:4" x14ac:dyDescent="0.25">
      <c r="A366" s="116"/>
      <c r="B366" s="117"/>
      <c r="C366" s="117"/>
      <c r="D366" s="116"/>
    </row>
    <row r="367" spans="1:4" x14ac:dyDescent="0.25">
      <c r="A367" s="116"/>
      <c r="B367" s="117"/>
      <c r="C367" s="117"/>
      <c r="D367" s="116"/>
    </row>
    <row r="368" spans="1:4" x14ac:dyDescent="0.25">
      <c r="A368" s="116"/>
      <c r="B368" s="117"/>
      <c r="C368" s="117"/>
      <c r="D368" s="116"/>
    </row>
    <row r="369" spans="1:4" x14ac:dyDescent="0.25">
      <c r="A369" s="116"/>
      <c r="B369" s="117"/>
      <c r="C369" s="117"/>
      <c r="D369" s="116"/>
    </row>
    <row r="370" spans="1:4" x14ac:dyDescent="0.25">
      <c r="A370" s="116"/>
      <c r="B370" s="117"/>
      <c r="C370" s="117"/>
      <c r="D370" s="116"/>
    </row>
    <row r="371" spans="1:4" x14ac:dyDescent="0.25">
      <c r="A371" s="116"/>
      <c r="B371" s="117"/>
      <c r="C371" s="117"/>
      <c r="D371" s="116"/>
    </row>
    <row r="372" spans="1:4" x14ac:dyDescent="0.25">
      <c r="A372" s="116"/>
      <c r="B372" s="117"/>
      <c r="C372" s="117"/>
      <c r="D372" s="116"/>
    </row>
    <row r="373" spans="1:4" x14ac:dyDescent="0.25">
      <c r="A373" s="116"/>
      <c r="B373" s="117"/>
      <c r="C373" s="117"/>
      <c r="D373" s="116"/>
    </row>
    <row r="374" spans="1:4" x14ac:dyDescent="0.25">
      <c r="A374" s="116"/>
      <c r="B374" s="117"/>
      <c r="C374" s="117"/>
      <c r="D374" s="116"/>
    </row>
    <row r="375" spans="1:4" x14ac:dyDescent="0.25">
      <c r="A375" s="116"/>
      <c r="B375" s="117"/>
      <c r="C375" s="117"/>
      <c r="D375" s="116"/>
    </row>
    <row r="376" spans="1:4" x14ac:dyDescent="0.25">
      <c r="A376" s="116"/>
      <c r="B376" s="117"/>
      <c r="C376" s="117"/>
      <c r="D376" s="116"/>
    </row>
    <row r="377" spans="1:4" x14ac:dyDescent="0.25">
      <c r="A377" s="116"/>
      <c r="B377" s="117"/>
      <c r="C377" s="117"/>
      <c r="D377" s="116"/>
    </row>
    <row r="378" spans="1:4" x14ac:dyDescent="0.25">
      <c r="A378" s="116"/>
      <c r="B378" s="117"/>
      <c r="C378" s="117"/>
      <c r="D378" s="116"/>
    </row>
    <row r="379" spans="1:4" x14ac:dyDescent="0.25">
      <c r="A379" s="116"/>
      <c r="B379" s="117"/>
      <c r="C379" s="117"/>
      <c r="D379" s="116"/>
    </row>
    <row r="380" spans="1:4" x14ac:dyDescent="0.25">
      <c r="A380" s="116"/>
      <c r="B380" s="117"/>
      <c r="C380" s="117"/>
      <c r="D380" s="116"/>
    </row>
    <row r="381" spans="1:4" x14ac:dyDescent="0.25">
      <c r="A381" s="116"/>
      <c r="B381" s="117"/>
      <c r="C381" s="117"/>
      <c r="D381" s="116"/>
    </row>
    <row r="382" spans="1:4" x14ac:dyDescent="0.25">
      <c r="A382" s="116"/>
      <c r="B382" s="117"/>
      <c r="C382" s="117"/>
      <c r="D382" s="116"/>
    </row>
    <row r="383" spans="1:4" x14ac:dyDescent="0.25">
      <c r="A383" s="116"/>
      <c r="B383" s="117"/>
      <c r="C383" s="117"/>
      <c r="D383" s="116"/>
    </row>
    <row r="384" spans="1:4" x14ac:dyDescent="0.25">
      <c r="A384" s="116"/>
      <c r="B384" s="117"/>
      <c r="C384" s="117"/>
      <c r="D384" s="116"/>
    </row>
    <row r="385" spans="1:4" x14ac:dyDescent="0.25">
      <c r="A385" s="116"/>
      <c r="B385" s="117"/>
      <c r="C385" s="117"/>
      <c r="D385" s="116"/>
    </row>
    <row r="386" spans="1:4" x14ac:dyDescent="0.25">
      <c r="A386" s="116"/>
      <c r="B386" s="117"/>
      <c r="C386" s="117"/>
      <c r="D386" s="116"/>
    </row>
    <row r="387" spans="1:4" x14ac:dyDescent="0.25">
      <c r="A387" s="116"/>
      <c r="B387" s="117"/>
      <c r="C387" s="117"/>
      <c r="D387" s="116"/>
    </row>
    <row r="388" spans="1:4" x14ac:dyDescent="0.25">
      <c r="A388" s="116"/>
      <c r="B388" s="117"/>
      <c r="C388" s="117"/>
      <c r="D388" s="116"/>
    </row>
    <row r="389" spans="1:4" x14ac:dyDescent="0.25">
      <c r="A389" s="116"/>
      <c r="B389" s="117"/>
      <c r="C389" s="117"/>
      <c r="D389" s="116"/>
    </row>
    <row r="390" spans="1:4" x14ac:dyDescent="0.25">
      <c r="A390" s="116"/>
      <c r="B390" s="117"/>
      <c r="C390" s="117"/>
      <c r="D390" s="116"/>
    </row>
    <row r="391" spans="1:4" x14ac:dyDescent="0.25">
      <c r="A391" s="116"/>
      <c r="B391" s="117"/>
      <c r="C391" s="117"/>
      <c r="D391" s="116"/>
    </row>
    <row r="392" spans="1:4" x14ac:dyDescent="0.25">
      <c r="A392" s="116"/>
      <c r="B392" s="117"/>
      <c r="C392" s="117"/>
      <c r="D392" s="116"/>
    </row>
    <row r="393" spans="1:4" x14ac:dyDescent="0.25">
      <c r="A393" s="116"/>
      <c r="B393" s="117"/>
      <c r="C393" s="117"/>
      <c r="D393" s="116"/>
    </row>
    <row r="394" spans="1:4" x14ac:dyDescent="0.25">
      <c r="A394" s="116"/>
      <c r="B394" s="117"/>
      <c r="C394" s="117"/>
      <c r="D394" s="116"/>
    </row>
    <row r="395" spans="1:4" x14ac:dyDescent="0.25">
      <c r="A395" s="116"/>
      <c r="B395" s="117"/>
      <c r="C395" s="117"/>
      <c r="D395" s="116"/>
    </row>
    <row r="396" spans="1:4" x14ac:dyDescent="0.25">
      <c r="A396" s="116"/>
      <c r="B396" s="117"/>
      <c r="C396" s="117"/>
      <c r="D396" s="116"/>
    </row>
    <row r="397" spans="1:4" x14ac:dyDescent="0.25">
      <c r="A397" s="116"/>
      <c r="B397" s="117"/>
      <c r="C397" s="117"/>
      <c r="D397" s="116"/>
    </row>
    <row r="398" spans="1:4" x14ac:dyDescent="0.25">
      <c r="A398" s="116"/>
      <c r="B398" s="117"/>
      <c r="C398" s="117"/>
      <c r="D398" s="116"/>
    </row>
    <row r="399" spans="1:4" x14ac:dyDescent="0.25">
      <c r="A399" s="116"/>
      <c r="B399" s="117"/>
      <c r="C399" s="117"/>
      <c r="D399" s="116"/>
    </row>
    <row r="400" spans="1:4" x14ac:dyDescent="0.25">
      <c r="A400" s="116"/>
      <c r="B400" s="117"/>
      <c r="C400" s="117"/>
      <c r="D400" s="116"/>
    </row>
    <row r="401" spans="1:4" x14ac:dyDescent="0.25">
      <c r="A401" s="116"/>
      <c r="B401" s="117"/>
      <c r="C401" s="117"/>
      <c r="D401" s="116"/>
    </row>
    <row r="402" spans="1:4" x14ac:dyDescent="0.25">
      <c r="A402" s="116"/>
      <c r="B402" s="117"/>
      <c r="C402" s="117"/>
      <c r="D402" s="116"/>
    </row>
    <row r="403" spans="1:4" x14ac:dyDescent="0.25">
      <c r="A403" s="116"/>
      <c r="B403" s="117"/>
      <c r="C403" s="117"/>
      <c r="D403" s="116"/>
    </row>
    <row r="404" spans="1:4" x14ac:dyDescent="0.25">
      <c r="A404" s="116"/>
      <c r="B404" s="117"/>
      <c r="C404" s="117"/>
      <c r="D404" s="116"/>
    </row>
    <row r="405" spans="1:4" x14ac:dyDescent="0.25">
      <c r="A405" s="116"/>
      <c r="B405" s="117"/>
      <c r="C405" s="117"/>
      <c r="D405" s="116"/>
    </row>
    <row r="406" spans="1:4" x14ac:dyDescent="0.25">
      <c r="A406" s="116"/>
      <c r="B406" s="117"/>
      <c r="C406" s="117"/>
      <c r="D406" s="116"/>
    </row>
    <row r="407" spans="1:4" x14ac:dyDescent="0.25">
      <c r="A407" s="116"/>
      <c r="B407" s="117"/>
      <c r="C407" s="117"/>
      <c r="D407" s="116"/>
    </row>
    <row r="408" spans="1:4" x14ac:dyDescent="0.25">
      <c r="A408" s="116"/>
      <c r="B408" s="117"/>
      <c r="C408" s="117"/>
      <c r="D408" s="116"/>
    </row>
    <row r="409" spans="1:4" x14ac:dyDescent="0.25">
      <c r="A409" s="116"/>
      <c r="B409" s="117"/>
      <c r="C409" s="117"/>
      <c r="D409" s="116"/>
    </row>
    <row r="410" spans="1:4" x14ac:dyDescent="0.25">
      <c r="A410" s="116"/>
      <c r="B410" s="117"/>
      <c r="C410" s="117"/>
      <c r="D410" s="116"/>
    </row>
    <row r="411" spans="1:4" x14ac:dyDescent="0.25">
      <c r="A411" s="116"/>
      <c r="B411" s="117"/>
      <c r="C411" s="117"/>
      <c r="D411" s="116"/>
    </row>
    <row r="412" spans="1:4" x14ac:dyDescent="0.25">
      <c r="A412" s="116"/>
      <c r="B412" s="117"/>
      <c r="C412" s="117"/>
      <c r="D412" s="116"/>
    </row>
    <row r="413" spans="1:4" x14ac:dyDescent="0.25">
      <c r="A413" s="116"/>
      <c r="B413" s="117"/>
      <c r="C413" s="117"/>
      <c r="D413" s="116"/>
    </row>
    <row r="414" spans="1:4" x14ac:dyDescent="0.25">
      <c r="A414" s="116"/>
      <c r="B414" s="117"/>
      <c r="C414" s="117"/>
      <c r="D414" s="116"/>
    </row>
    <row r="415" spans="1:4" x14ac:dyDescent="0.25">
      <c r="A415" s="116"/>
      <c r="B415" s="117"/>
      <c r="C415" s="117"/>
      <c r="D415" s="116"/>
    </row>
    <row r="416" spans="1:4" x14ac:dyDescent="0.25">
      <c r="A416" s="116"/>
      <c r="B416" s="117"/>
      <c r="C416" s="117"/>
      <c r="D416" s="116"/>
    </row>
    <row r="417" spans="1:4" x14ac:dyDescent="0.25">
      <c r="A417" s="116"/>
      <c r="B417" s="117"/>
      <c r="C417" s="117"/>
      <c r="D417" s="116"/>
    </row>
    <row r="418" spans="1:4" x14ac:dyDescent="0.25">
      <c r="A418" s="116"/>
      <c r="B418" s="117"/>
      <c r="C418" s="117"/>
      <c r="D418" s="116"/>
    </row>
    <row r="419" spans="1:4" x14ac:dyDescent="0.25">
      <c r="A419" s="116"/>
      <c r="B419" s="117"/>
      <c r="C419" s="117"/>
      <c r="D419" s="116"/>
    </row>
    <row r="420" spans="1:4" x14ac:dyDescent="0.25">
      <c r="A420" s="116"/>
      <c r="B420" s="117"/>
      <c r="C420" s="117"/>
      <c r="D420" s="116"/>
    </row>
    <row r="421" spans="1:4" x14ac:dyDescent="0.25">
      <c r="A421" s="116"/>
      <c r="B421" s="117"/>
      <c r="C421" s="117"/>
      <c r="D421" s="116"/>
    </row>
    <row r="422" spans="1:4" x14ac:dyDescent="0.25">
      <c r="A422" s="116"/>
      <c r="B422" s="117"/>
      <c r="C422" s="117"/>
      <c r="D422" s="116"/>
    </row>
    <row r="423" spans="1:4" x14ac:dyDescent="0.25">
      <c r="A423" s="116"/>
      <c r="B423" s="117"/>
      <c r="C423" s="117"/>
      <c r="D423" s="116"/>
    </row>
    <row r="424" spans="1:4" x14ac:dyDescent="0.25">
      <c r="A424" s="116"/>
      <c r="B424" s="117"/>
      <c r="C424" s="117"/>
      <c r="D424" s="116"/>
    </row>
    <row r="425" spans="1:4" x14ac:dyDescent="0.25">
      <c r="A425" s="116"/>
      <c r="B425" s="117"/>
      <c r="C425" s="117"/>
      <c r="D425" s="116"/>
    </row>
    <row r="426" spans="1:4" x14ac:dyDescent="0.25">
      <c r="A426" s="116"/>
      <c r="B426" s="117"/>
      <c r="C426" s="117"/>
      <c r="D426" s="116"/>
    </row>
    <row r="427" spans="1:4" x14ac:dyDescent="0.25">
      <c r="A427" s="116"/>
      <c r="B427" s="117"/>
      <c r="C427" s="117"/>
      <c r="D427" s="116"/>
    </row>
    <row r="428" spans="1:4" x14ac:dyDescent="0.25">
      <c r="A428" s="116"/>
      <c r="B428" s="117"/>
      <c r="C428" s="117"/>
      <c r="D428" s="116"/>
    </row>
    <row r="429" spans="1:4" x14ac:dyDescent="0.25">
      <c r="A429" s="116"/>
      <c r="B429" s="117"/>
      <c r="C429" s="117"/>
      <c r="D429" s="116"/>
    </row>
    <row r="430" spans="1:4" x14ac:dyDescent="0.25">
      <c r="A430" s="116"/>
      <c r="B430" s="117"/>
      <c r="C430" s="117"/>
      <c r="D430" s="116"/>
    </row>
    <row r="431" spans="1:4" x14ac:dyDescent="0.25">
      <c r="A431" s="116"/>
      <c r="B431" s="117"/>
      <c r="C431" s="117"/>
      <c r="D431" s="116"/>
    </row>
    <row r="432" spans="1:4" x14ac:dyDescent="0.25">
      <c r="A432" s="116"/>
      <c r="B432" s="117"/>
      <c r="C432" s="117"/>
      <c r="D432" s="116"/>
    </row>
    <row r="433" spans="1:4" x14ac:dyDescent="0.25">
      <c r="A433" s="116"/>
      <c r="B433" s="117"/>
      <c r="C433" s="117"/>
      <c r="D433" s="116"/>
    </row>
    <row r="434" spans="1:4" x14ac:dyDescent="0.25">
      <c r="A434" s="116"/>
      <c r="B434" s="117"/>
      <c r="C434" s="117"/>
      <c r="D434" s="116"/>
    </row>
    <row r="435" spans="1:4" x14ac:dyDescent="0.25">
      <c r="A435" s="116"/>
      <c r="B435" s="117"/>
      <c r="C435" s="117"/>
      <c r="D435" s="116"/>
    </row>
    <row r="436" spans="1:4" x14ac:dyDescent="0.25">
      <c r="A436" s="116"/>
      <c r="B436" s="117"/>
      <c r="C436" s="117"/>
      <c r="D436" s="116"/>
    </row>
    <row r="437" spans="1:4" x14ac:dyDescent="0.25">
      <c r="A437" s="116"/>
      <c r="B437" s="117"/>
      <c r="C437" s="117"/>
      <c r="D437" s="116"/>
    </row>
    <row r="438" spans="1:4" x14ac:dyDescent="0.25">
      <c r="A438" s="116"/>
      <c r="B438" s="117"/>
      <c r="C438" s="117"/>
      <c r="D438" s="116"/>
    </row>
    <row r="439" spans="1:4" x14ac:dyDescent="0.25">
      <c r="A439" s="116"/>
      <c r="B439" s="117"/>
      <c r="C439" s="117"/>
      <c r="D439" s="116"/>
    </row>
    <row r="440" spans="1:4" x14ac:dyDescent="0.25">
      <c r="A440" s="116"/>
      <c r="B440" s="117"/>
      <c r="C440" s="117"/>
      <c r="D440" s="116"/>
    </row>
    <row r="441" spans="1:4" x14ac:dyDescent="0.25">
      <c r="A441" s="116"/>
      <c r="B441" s="117"/>
      <c r="C441" s="117"/>
      <c r="D441" s="116"/>
    </row>
    <row r="442" spans="1:4" x14ac:dyDescent="0.25">
      <c r="A442" s="116"/>
      <c r="B442" s="117"/>
      <c r="C442" s="117"/>
      <c r="D442" s="116"/>
    </row>
    <row r="443" spans="1:4" x14ac:dyDescent="0.25">
      <c r="A443" s="116"/>
      <c r="B443" s="117"/>
      <c r="C443" s="117"/>
      <c r="D443" s="116"/>
    </row>
    <row r="444" spans="1:4" x14ac:dyDescent="0.25">
      <c r="A444" s="116"/>
      <c r="B444" s="117"/>
      <c r="C444" s="117"/>
      <c r="D444" s="116"/>
    </row>
    <row r="445" spans="1:4" x14ac:dyDescent="0.25">
      <c r="A445" s="116"/>
      <c r="B445" s="117"/>
      <c r="C445" s="117"/>
      <c r="D445" s="116"/>
    </row>
    <row r="446" spans="1:4" x14ac:dyDescent="0.25">
      <c r="A446" s="116"/>
      <c r="B446" s="117"/>
      <c r="C446" s="117"/>
      <c r="D446" s="116"/>
    </row>
    <row r="447" spans="1:4" x14ac:dyDescent="0.25">
      <c r="A447" s="116"/>
      <c r="B447" s="117"/>
      <c r="C447" s="117"/>
      <c r="D447" s="116"/>
    </row>
    <row r="448" spans="1:4" x14ac:dyDescent="0.25">
      <c r="A448" s="116"/>
      <c r="B448" s="117"/>
      <c r="C448" s="117"/>
      <c r="D448" s="116"/>
    </row>
    <row r="449" spans="1:4" x14ac:dyDescent="0.25">
      <c r="A449" s="116"/>
      <c r="B449" s="117"/>
      <c r="C449" s="117"/>
      <c r="D449" s="116"/>
    </row>
    <row r="450" spans="1:4" x14ac:dyDescent="0.25">
      <c r="A450" s="116"/>
      <c r="B450" s="117"/>
      <c r="C450" s="117"/>
      <c r="D450" s="116"/>
    </row>
    <row r="451" spans="1:4" x14ac:dyDescent="0.25">
      <c r="A451" s="116"/>
      <c r="B451" s="117"/>
      <c r="C451" s="117"/>
      <c r="D451" s="116"/>
    </row>
    <row r="452" spans="1:4" x14ac:dyDescent="0.25">
      <c r="A452" s="116"/>
      <c r="B452" s="117"/>
      <c r="C452" s="117"/>
      <c r="D452" s="116"/>
    </row>
    <row r="453" spans="1:4" x14ac:dyDescent="0.25">
      <c r="A453" s="116"/>
      <c r="B453" s="117"/>
      <c r="C453" s="117"/>
      <c r="D453" s="116"/>
    </row>
    <row r="454" spans="1:4" x14ac:dyDescent="0.25">
      <c r="A454" s="116"/>
      <c r="B454" s="117"/>
      <c r="C454" s="117"/>
      <c r="D454" s="116"/>
    </row>
    <row r="455" spans="1:4" x14ac:dyDescent="0.25">
      <c r="A455" s="116"/>
      <c r="B455" s="117"/>
      <c r="C455" s="117"/>
      <c r="D455" s="116"/>
    </row>
    <row r="456" spans="1:4" x14ac:dyDescent="0.25">
      <c r="A456" s="116"/>
      <c r="B456" s="117"/>
      <c r="C456" s="117"/>
      <c r="D456" s="116"/>
    </row>
    <row r="457" spans="1:4" x14ac:dyDescent="0.25">
      <c r="A457" s="116"/>
      <c r="B457" s="117"/>
      <c r="C457" s="117"/>
      <c r="D457" s="116"/>
    </row>
    <row r="458" spans="1:4" x14ac:dyDescent="0.25">
      <c r="A458" s="116"/>
      <c r="B458" s="117"/>
      <c r="C458" s="117"/>
      <c r="D458" s="116"/>
    </row>
    <row r="459" spans="1:4" x14ac:dyDescent="0.25">
      <c r="A459" s="116"/>
      <c r="B459" s="117"/>
      <c r="C459" s="117"/>
      <c r="D459" s="116"/>
    </row>
    <row r="460" spans="1:4" x14ac:dyDescent="0.25">
      <c r="A460" s="116"/>
      <c r="B460" s="117"/>
      <c r="C460" s="117"/>
      <c r="D460" s="116"/>
    </row>
    <row r="461" spans="1:4" x14ac:dyDescent="0.25">
      <c r="A461" s="116"/>
      <c r="B461" s="117"/>
      <c r="C461" s="117"/>
      <c r="D461" s="116"/>
    </row>
    <row r="462" spans="1:4" x14ac:dyDescent="0.25">
      <c r="A462" s="116"/>
      <c r="B462" s="117"/>
      <c r="C462" s="117"/>
      <c r="D462" s="116"/>
    </row>
    <row r="463" spans="1:4" x14ac:dyDescent="0.25">
      <c r="A463" s="116"/>
      <c r="B463" s="117"/>
      <c r="C463" s="117"/>
      <c r="D463" s="116"/>
    </row>
    <row r="464" spans="1:4" x14ac:dyDescent="0.25">
      <c r="A464" s="116"/>
      <c r="B464" s="117"/>
      <c r="C464" s="117"/>
      <c r="D464" s="116"/>
    </row>
    <row r="465" spans="1:4" x14ac:dyDescent="0.25">
      <c r="A465" s="116"/>
      <c r="B465" s="117"/>
      <c r="C465" s="117"/>
      <c r="D465" s="116"/>
    </row>
    <row r="466" spans="1:4" x14ac:dyDescent="0.25">
      <c r="A466" s="116"/>
      <c r="B466" s="117"/>
      <c r="C466" s="117"/>
      <c r="D466" s="116"/>
    </row>
    <row r="467" spans="1:4" x14ac:dyDescent="0.25">
      <c r="A467" s="116"/>
      <c r="B467" s="117"/>
      <c r="C467" s="117"/>
      <c r="D467" s="116"/>
    </row>
    <row r="468" spans="1:4" x14ac:dyDescent="0.25">
      <c r="A468" s="116"/>
      <c r="B468" s="117"/>
      <c r="C468" s="117"/>
      <c r="D468" s="116"/>
    </row>
    <row r="469" spans="1:4" x14ac:dyDescent="0.25">
      <c r="A469" s="116"/>
      <c r="B469" s="117"/>
      <c r="C469" s="117"/>
      <c r="D469" s="116"/>
    </row>
    <row r="470" spans="1:4" x14ac:dyDescent="0.25">
      <c r="A470" s="116"/>
      <c r="B470" s="117"/>
      <c r="C470" s="117"/>
      <c r="D470" s="116"/>
    </row>
    <row r="471" spans="1:4" x14ac:dyDescent="0.25">
      <c r="A471" s="116"/>
      <c r="B471" s="117"/>
      <c r="C471" s="117"/>
      <c r="D471" s="116"/>
    </row>
    <row r="472" spans="1:4" x14ac:dyDescent="0.25">
      <c r="A472" s="116"/>
      <c r="B472" s="117"/>
      <c r="C472" s="117"/>
      <c r="D472" s="116"/>
    </row>
    <row r="473" spans="1:4" x14ac:dyDescent="0.25">
      <c r="A473" s="116"/>
      <c r="B473" s="117"/>
      <c r="C473" s="117"/>
      <c r="D473" s="116"/>
    </row>
    <row r="474" spans="1:4" x14ac:dyDescent="0.25">
      <c r="A474" s="116"/>
      <c r="B474" s="117"/>
      <c r="C474" s="117"/>
      <c r="D474" s="116"/>
    </row>
    <row r="475" spans="1:4" x14ac:dyDescent="0.25">
      <c r="A475" s="116"/>
      <c r="B475" s="117"/>
      <c r="C475" s="117"/>
      <c r="D475" s="116"/>
    </row>
    <row r="476" spans="1:4" x14ac:dyDescent="0.25">
      <c r="A476" s="116"/>
      <c r="B476" s="117"/>
      <c r="C476" s="117"/>
      <c r="D476" s="116"/>
    </row>
    <row r="477" spans="1:4" x14ac:dyDescent="0.25">
      <c r="A477" s="116"/>
      <c r="B477" s="117"/>
      <c r="C477" s="117"/>
      <c r="D477" s="116"/>
    </row>
    <row r="478" spans="1:4" x14ac:dyDescent="0.25">
      <c r="A478" s="116"/>
      <c r="B478" s="117"/>
      <c r="C478" s="117"/>
      <c r="D478" s="116"/>
    </row>
    <row r="479" spans="1:4" x14ac:dyDescent="0.25">
      <c r="A479" s="116"/>
      <c r="B479" s="117"/>
      <c r="C479" s="117"/>
      <c r="D479" s="116"/>
    </row>
    <row r="480" spans="1:4" x14ac:dyDescent="0.25">
      <c r="A480" s="116"/>
      <c r="B480" s="117"/>
      <c r="C480" s="117"/>
      <c r="D480" s="116"/>
    </row>
    <row r="481" spans="1:4" x14ac:dyDescent="0.25">
      <c r="A481" s="116"/>
      <c r="B481" s="117"/>
      <c r="C481" s="117"/>
      <c r="D481" s="116"/>
    </row>
    <row r="482" spans="1:4" x14ac:dyDescent="0.25">
      <c r="A482" s="116"/>
      <c r="B482" s="117"/>
      <c r="C482" s="117"/>
      <c r="D482" s="116"/>
    </row>
    <row r="483" spans="1:4" x14ac:dyDescent="0.25">
      <c r="A483" s="116"/>
      <c r="B483" s="117"/>
      <c r="C483" s="117"/>
      <c r="D483" s="116"/>
    </row>
    <row r="484" spans="1:4" x14ac:dyDescent="0.25">
      <c r="A484" s="116"/>
      <c r="B484" s="117"/>
      <c r="C484" s="117"/>
      <c r="D484" s="116"/>
    </row>
    <row r="485" spans="1:4" x14ac:dyDescent="0.25">
      <c r="A485" s="116"/>
      <c r="B485" s="117"/>
      <c r="C485" s="117"/>
      <c r="D485" s="116"/>
    </row>
    <row r="486" spans="1:4" x14ac:dyDescent="0.25">
      <c r="A486" s="116"/>
      <c r="B486" s="117"/>
      <c r="C486" s="117"/>
      <c r="D486" s="116"/>
    </row>
    <row r="487" spans="1:4" x14ac:dyDescent="0.25">
      <c r="A487" s="116"/>
      <c r="B487" s="117"/>
      <c r="C487" s="117"/>
      <c r="D487" s="116"/>
    </row>
    <row r="488" spans="1:4" x14ac:dyDescent="0.25">
      <c r="A488" s="116"/>
      <c r="B488" s="117"/>
      <c r="C488" s="117"/>
      <c r="D488" s="116"/>
    </row>
    <row r="489" spans="1:4" x14ac:dyDescent="0.25">
      <c r="A489" s="116"/>
      <c r="B489" s="117"/>
      <c r="C489" s="117"/>
      <c r="D489" s="116"/>
    </row>
    <row r="490" spans="1:4" x14ac:dyDescent="0.25">
      <c r="A490" s="116"/>
      <c r="B490" s="117"/>
      <c r="C490" s="117"/>
      <c r="D490" s="116"/>
    </row>
    <row r="491" spans="1:4" x14ac:dyDescent="0.25">
      <c r="A491" s="116"/>
      <c r="B491" s="117"/>
      <c r="C491" s="117"/>
      <c r="D491" s="116"/>
    </row>
    <row r="492" spans="1:4" x14ac:dyDescent="0.25">
      <c r="A492" s="116"/>
      <c r="B492" s="117"/>
      <c r="C492" s="117"/>
      <c r="D492" s="116"/>
    </row>
    <row r="493" spans="1:4" x14ac:dyDescent="0.25">
      <c r="A493" s="116"/>
      <c r="B493" s="117"/>
      <c r="C493" s="117"/>
      <c r="D493" s="116"/>
    </row>
    <row r="494" spans="1:4" x14ac:dyDescent="0.25">
      <c r="A494" s="116"/>
      <c r="B494" s="117"/>
      <c r="C494" s="117"/>
      <c r="D494" s="116"/>
    </row>
    <row r="495" spans="1:4" x14ac:dyDescent="0.25">
      <c r="A495" s="116"/>
      <c r="B495" s="117"/>
      <c r="C495" s="117"/>
      <c r="D495" s="116"/>
    </row>
    <row r="496" spans="1:4" x14ac:dyDescent="0.25">
      <c r="A496" s="116"/>
      <c r="B496" s="117"/>
      <c r="C496" s="117"/>
      <c r="D496" s="116"/>
    </row>
    <row r="497" spans="1:4" x14ac:dyDescent="0.25">
      <c r="A497" s="116"/>
      <c r="B497" s="117"/>
      <c r="C497" s="117"/>
      <c r="D497" s="116"/>
    </row>
    <row r="498" spans="1:4" x14ac:dyDescent="0.25">
      <c r="A498" s="116"/>
      <c r="B498" s="117"/>
      <c r="C498" s="117"/>
      <c r="D498" s="116"/>
    </row>
    <row r="499" spans="1:4" x14ac:dyDescent="0.25">
      <c r="A499" s="116"/>
      <c r="B499" s="117"/>
      <c r="C499" s="117"/>
      <c r="D499" s="116"/>
    </row>
    <row r="500" spans="1:4" x14ac:dyDescent="0.25">
      <c r="A500" s="116"/>
      <c r="B500" s="117"/>
      <c r="C500" s="117"/>
      <c r="D500" s="116"/>
    </row>
    <row r="501" spans="1:4" x14ac:dyDescent="0.25">
      <c r="A501" s="116"/>
      <c r="B501" s="117"/>
      <c r="C501" s="117"/>
      <c r="D501" s="116"/>
    </row>
    <row r="502" spans="1:4" x14ac:dyDescent="0.25">
      <c r="A502" s="116"/>
      <c r="B502" s="117"/>
      <c r="C502" s="117"/>
      <c r="D502" s="116"/>
    </row>
    <row r="503" spans="1:4" x14ac:dyDescent="0.25">
      <c r="A503" s="116"/>
      <c r="B503" s="117"/>
      <c r="C503" s="117"/>
      <c r="D503" s="116"/>
    </row>
    <row r="504" spans="1:4" x14ac:dyDescent="0.25">
      <c r="A504" s="116"/>
      <c r="B504" s="117"/>
      <c r="C504" s="117"/>
      <c r="D504" s="116"/>
    </row>
    <row r="505" spans="1:4" x14ac:dyDescent="0.25">
      <c r="A505" s="116"/>
      <c r="B505" s="117"/>
      <c r="C505" s="117"/>
      <c r="D505" s="116"/>
    </row>
    <row r="506" spans="1:4" x14ac:dyDescent="0.25">
      <c r="A506" s="116"/>
      <c r="B506" s="117"/>
      <c r="C506" s="117"/>
      <c r="D506" s="116"/>
    </row>
    <row r="507" spans="1:4" x14ac:dyDescent="0.25">
      <c r="A507" s="116"/>
      <c r="B507" s="117"/>
      <c r="C507" s="117"/>
      <c r="D507" s="116"/>
    </row>
    <row r="508" spans="1:4" x14ac:dyDescent="0.25">
      <c r="A508" s="116"/>
      <c r="B508" s="117"/>
      <c r="C508" s="117"/>
      <c r="D508" s="116"/>
    </row>
    <row r="509" spans="1:4" x14ac:dyDescent="0.25">
      <c r="A509" s="116"/>
      <c r="B509" s="117"/>
      <c r="C509" s="117"/>
      <c r="D509" s="116"/>
    </row>
    <row r="510" spans="1:4" x14ac:dyDescent="0.25">
      <c r="A510" s="116"/>
      <c r="B510" s="117"/>
      <c r="C510" s="117"/>
      <c r="D510" s="116"/>
    </row>
    <row r="511" spans="1:4" x14ac:dyDescent="0.25">
      <c r="A511" s="116"/>
      <c r="B511" s="117"/>
      <c r="C511" s="117"/>
      <c r="D511" s="116"/>
    </row>
    <row r="512" spans="1:4" x14ac:dyDescent="0.25">
      <c r="A512" s="116"/>
      <c r="B512" s="117"/>
      <c r="C512" s="117"/>
      <c r="D512" s="116"/>
    </row>
    <row r="513" spans="1:4" x14ac:dyDescent="0.25">
      <c r="A513" s="116"/>
      <c r="B513" s="117"/>
      <c r="C513" s="117"/>
      <c r="D513" s="116"/>
    </row>
    <row r="514" spans="1:4" x14ac:dyDescent="0.25">
      <c r="A514" s="116"/>
      <c r="B514" s="117"/>
      <c r="C514" s="117"/>
      <c r="D514" s="116"/>
    </row>
    <row r="515" spans="1:4" x14ac:dyDescent="0.25">
      <c r="A515" s="116"/>
      <c r="B515" s="117"/>
      <c r="C515" s="117"/>
      <c r="D515" s="116"/>
    </row>
    <row r="516" spans="1:4" x14ac:dyDescent="0.25">
      <c r="A516" s="116"/>
      <c r="B516" s="117"/>
      <c r="C516" s="117"/>
      <c r="D516" s="116"/>
    </row>
    <row r="517" spans="1:4" x14ac:dyDescent="0.25">
      <c r="A517" s="116"/>
      <c r="B517" s="117"/>
      <c r="C517" s="117"/>
      <c r="D517" s="116"/>
    </row>
    <row r="518" spans="1:4" x14ac:dyDescent="0.25">
      <c r="A518" s="116"/>
      <c r="B518" s="117"/>
      <c r="C518" s="117"/>
      <c r="D518" s="116"/>
    </row>
    <row r="519" spans="1:4" x14ac:dyDescent="0.25">
      <c r="A519" s="116"/>
      <c r="B519" s="117"/>
      <c r="C519" s="117"/>
      <c r="D519" s="116"/>
    </row>
    <row r="520" spans="1:4" x14ac:dyDescent="0.25">
      <c r="A520" s="116"/>
      <c r="B520" s="117"/>
      <c r="C520" s="117"/>
      <c r="D520" s="116"/>
    </row>
    <row r="521" spans="1:4" x14ac:dyDescent="0.25">
      <c r="A521" s="116"/>
      <c r="B521" s="117"/>
      <c r="C521" s="117"/>
      <c r="D521" s="116"/>
    </row>
    <row r="522" spans="1:4" x14ac:dyDescent="0.25">
      <c r="A522" s="116"/>
      <c r="B522" s="117"/>
      <c r="C522" s="117"/>
      <c r="D522" s="116"/>
    </row>
    <row r="523" spans="1:4" x14ac:dyDescent="0.25">
      <c r="A523" s="116"/>
      <c r="B523" s="117"/>
      <c r="C523" s="117"/>
      <c r="D523" s="116"/>
    </row>
    <row r="524" spans="1:4" x14ac:dyDescent="0.25">
      <c r="A524" s="116"/>
      <c r="B524" s="117"/>
      <c r="C524" s="117"/>
      <c r="D524" s="116"/>
    </row>
    <row r="525" spans="1:4" x14ac:dyDescent="0.25">
      <c r="A525" s="116"/>
      <c r="B525" s="117"/>
      <c r="C525" s="117"/>
      <c r="D525" s="116"/>
    </row>
    <row r="526" spans="1:4" x14ac:dyDescent="0.25">
      <c r="A526" s="116"/>
      <c r="B526" s="117"/>
      <c r="C526" s="117"/>
      <c r="D526" s="116"/>
    </row>
    <row r="527" spans="1:4" x14ac:dyDescent="0.25">
      <c r="A527" s="116"/>
      <c r="B527" s="117"/>
      <c r="C527" s="117"/>
      <c r="D527" s="116"/>
    </row>
    <row r="528" spans="1:4" x14ac:dyDescent="0.25">
      <c r="A528" s="116"/>
      <c r="B528" s="117"/>
      <c r="C528" s="117"/>
      <c r="D528" s="116"/>
    </row>
    <row r="529" spans="1:4" x14ac:dyDescent="0.25">
      <c r="A529" s="116"/>
      <c r="B529" s="117"/>
      <c r="C529" s="117"/>
      <c r="D529" s="116"/>
    </row>
    <row r="530" spans="1:4" x14ac:dyDescent="0.25">
      <c r="A530" s="116"/>
      <c r="B530" s="117"/>
      <c r="C530" s="117"/>
      <c r="D530" s="116"/>
    </row>
    <row r="531" spans="1:4" x14ac:dyDescent="0.25">
      <c r="A531" s="116"/>
      <c r="B531" s="117"/>
      <c r="C531" s="117"/>
      <c r="D531" s="116"/>
    </row>
    <row r="532" spans="1:4" x14ac:dyDescent="0.25">
      <c r="A532" s="116"/>
      <c r="B532" s="117"/>
      <c r="C532" s="117"/>
      <c r="D532" s="116"/>
    </row>
    <row r="533" spans="1:4" x14ac:dyDescent="0.25">
      <c r="A533" s="116"/>
      <c r="B533" s="117"/>
      <c r="C533" s="117"/>
      <c r="D533" s="116"/>
    </row>
    <row r="534" spans="1:4" x14ac:dyDescent="0.25">
      <c r="A534" s="116"/>
      <c r="B534" s="117"/>
      <c r="C534" s="117"/>
      <c r="D534" s="116"/>
    </row>
    <row r="535" spans="1:4" x14ac:dyDescent="0.25">
      <c r="A535" s="116"/>
      <c r="B535" s="117"/>
      <c r="C535" s="117"/>
      <c r="D535" s="116"/>
    </row>
    <row r="536" spans="1:4" x14ac:dyDescent="0.25">
      <c r="A536" s="116"/>
      <c r="B536" s="117"/>
      <c r="C536" s="117"/>
      <c r="D536" s="116"/>
    </row>
    <row r="537" spans="1:4" x14ac:dyDescent="0.25">
      <c r="A537" s="116"/>
      <c r="B537" s="117"/>
      <c r="C537" s="117"/>
      <c r="D537" s="116"/>
    </row>
    <row r="538" spans="1:4" x14ac:dyDescent="0.25">
      <c r="A538" s="116"/>
      <c r="B538" s="117"/>
      <c r="C538" s="117"/>
      <c r="D538" s="116"/>
    </row>
    <row r="539" spans="1:4" x14ac:dyDescent="0.25">
      <c r="A539" s="116"/>
      <c r="B539" s="117"/>
      <c r="C539" s="117"/>
      <c r="D539" s="116"/>
    </row>
    <row r="540" spans="1:4" x14ac:dyDescent="0.25">
      <c r="A540" s="116"/>
      <c r="B540" s="117"/>
      <c r="C540" s="117"/>
      <c r="D540" s="116"/>
    </row>
    <row r="541" spans="1:4" x14ac:dyDescent="0.25">
      <c r="A541" s="116"/>
      <c r="B541" s="117"/>
      <c r="C541" s="117"/>
      <c r="D541" s="116"/>
    </row>
    <row r="542" spans="1:4" x14ac:dyDescent="0.25">
      <c r="A542" s="116"/>
      <c r="B542" s="117"/>
      <c r="C542" s="117"/>
      <c r="D542" s="116"/>
    </row>
    <row r="543" spans="1:4" x14ac:dyDescent="0.25">
      <c r="A543" s="116"/>
      <c r="B543" s="117"/>
      <c r="C543" s="117"/>
      <c r="D543" s="116"/>
    </row>
    <row r="544" spans="1:4" x14ac:dyDescent="0.25">
      <c r="A544" s="116"/>
      <c r="B544" s="117"/>
      <c r="C544" s="117"/>
      <c r="D544" s="116"/>
    </row>
    <row r="545" spans="1:4" x14ac:dyDescent="0.25">
      <c r="A545" s="116"/>
      <c r="B545" s="117"/>
      <c r="C545" s="117"/>
      <c r="D545" s="116"/>
    </row>
    <row r="546" spans="1:4" x14ac:dyDescent="0.25">
      <c r="A546" s="116"/>
      <c r="B546" s="117"/>
      <c r="C546" s="117"/>
      <c r="D546" s="116"/>
    </row>
    <row r="547" spans="1:4" x14ac:dyDescent="0.25">
      <c r="A547" s="116"/>
      <c r="B547" s="117"/>
      <c r="C547" s="117"/>
      <c r="D547" s="116"/>
    </row>
    <row r="548" spans="1:4" x14ac:dyDescent="0.25">
      <c r="A548" s="116"/>
      <c r="B548" s="117"/>
      <c r="C548" s="117"/>
      <c r="D548" s="116"/>
    </row>
    <row r="549" spans="1:4" x14ac:dyDescent="0.25">
      <c r="A549" s="116"/>
      <c r="B549" s="117"/>
      <c r="C549" s="117"/>
      <c r="D549" s="116"/>
    </row>
    <row r="550" spans="1:4" x14ac:dyDescent="0.25">
      <c r="A550" s="116"/>
      <c r="B550" s="117"/>
      <c r="C550" s="117"/>
      <c r="D550" s="116"/>
    </row>
    <row r="551" spans="1:4" x14ac:dyDescent="0.25">
      <c r="A551" s="116"/>
      <c r="B551" s="117"/>
      <c r="C551" s="117"/>
      <c r="D551" s="116"/>
    </row>
    <row r="552" spans="1:4" x14ac:dyDescent="0.25">
      <c r="A552" s="116"/>
      <c r="B552" s="117"/>
      <c r="C552" s="117"/>
      <c r="D552" s="116"/>
    </row>
    <row r="553" spans="1:4" x14ac:dyDescent="0.25">
      <c r="A553" s="116"/>
      <c r="B553" s="117"/>
      <c r="C553" s="117"/>
      <c r="D553" s="116"/>
    </row>
    <row r="554" spans="1:4" x14ac:dyDescent="0.25">
      <c r="A554" s="116"/>
      <c r="B554" s="117"/>
      <c r="C554" s="117"/>
      <c r="D554" s="116"/>
    </row>
    <row r="555" spans="1:4" x14ac:dyDescent="0.25">
      <c r="A555" s="116"/>
      <c r="B555" s="117"/>
      <c r="C555" s="117"/>
      <c r="D555" s="116"/>
    </row>
    <row r="556" spans="1:4" x14ac:dyDescent="0.25">
      <c r="A556" s="116"/>
      <c r="B556" s="117"/>
      <c r="C556" s="117"/>
      <c r="D556" s="116"/>
    </row>
    <row r="557" spans="1:4" x14ac:dyDescent="0.25">
      <c r="A557" s="116"/>
      <c r="B557" s="117"/>
      <c r="C557" s="117"/>
      <c r="D557" s="116"/>
    </row>
    <row r="558" spans="1:4" x14ac:dyDescent="0.25">
      <c r="A558" s="116"/>
      <c r="B558" s="117"/>
      <c r="C558" s="117"/>
      <c r="D558" s="116"/>
    </row>
    <row r="559" spans="1:4" x14ac:dyDescent="0.25">
      <c r="A559" s="116"/>
      <c r="B559" s="117"/>
      <c r="C559" s="117"/>
      <c r="D559" s="116"/>
    </row>
    <row r="560" spans="1:4" x14ac:dyDescent="0.25">
      <c r="A560" s="116"/>
      <c r="B560" s="117"/>
      <c r="C560" s="117"/>
      <c r="D560" s="116"/>
    </row>
    <row r="561" spans="1:4" x14ac:dyDescent="0.25">
      <c r="A561" s="116"/>
      <c r="B561" s="117"/>
      <c r="C561" s="117"/>
      <c r="D561" s="116"/>
    </row>
    <row r="562" spans="1:4" x14ac:dyDescent="0.25">
      <c r="A562" s="116"/>
      <c r="B562" s="117"/>
      <c r="C562" s="117"/>
      <c r="D562" s="116"/>
    </row>
    <row r="563" spans="1:4" x14ac:dyDescent="0.25">
      <c r="A563" s="116"/>
      <c r="B563" s="117"/>
      <c r="C563" s="117"/>
      <c r="D563" s="116"/>
    </row>
    <row r="564" spans="1:4" x14ac:dyDescent="0.25">
      <c r="A564" s="116"/>
      <c r="B564" s="117"/>
      <c r="C564" s="117"/>
      <c r="D564" s="116"/>
    </row>
    <row r="565" spans="1:4" x14ac:dyDescent="0.25">
      <c r="A565" s="116"/>
      <c r="B565" s="117"/>
      <c r="C565" s="117"/>
      <c r="D565" s="116"/>
    </row>
    <row r="566" spans="1:4" x14ac:dyDescent="0.25">
      <c r="A566" s="116"/>
      <c r="B566" s="117"/>
      <c r="C566" s="117"/>
      <c r="D566" s="116"/>
    </row>
    <row r="567" spans="1:4" x14ac:dyDescent="0.25">
      <c r="A567" s="116"/>
      <c r="B567" s="117"/>
      <c r="C567" s="117"/>
      <c r="D567" s="116"/>
    </row>
    <row r="568" spans="1:4" x14ac:dyDescent="0.25">
      <c r="A568" s="116"/>
      <c r="B568" s="117"/>
      <c r="C568" s="117"/>
      <c r="D568" s="116"/>
    </row>
    <row r="569" spans="1:4" x14ac:dyDescent="0.25">
      <c r="A569" s="116"/>
      <c r="B569" s="117"/>
      <c r="C569" s="117"/>
      <c r="D569" s="116"/>
    </row>
    <row r="570" spans="1:4" x14ac:dyDescent="0.25">
      <c r="A570" s="116"/>
      <c r="B570" s="117"/>
      <c r="C570" s="117"/>
      <c r="D570" s="116"/>
    </row>
    <row r="571" spans="1:4" x14ac:dyDescent="0.25">
      <c r="A571" s="116"/>
      <c r="B571" s="117"/>
      <c r="C571" s="117"/>
      <c r="D571" s="116"/>
    </row>
    <row r="572" spans="1:4" x14ac:dyDescent="0.25">
      <c r="A572" s="116"/>
      <c r="B572" s="117"/>
      <c r="C572" s="117"/>
      <c r="D572" s="116"/>
    </row>
    <row r="573" spans="1:4" x14ac:dyDescent="0.25">
      <c r="A573" s="116"/>
      <c r="B573" s="117"/>
      <c r="C573" s="117"/>
      <c r="D573" s="116"/>
    </row>
    <row r="574" spans="1:4" x14ac:dyDescent="0.25">
      <c r="A574" s="116"/>
      <c r="B574" s="117"/>
      <c r="C574" s="117"/>
      <c r="D574" s="116"/>
    </row>
    <row r="575" spans="1:4" x14ac:dyDescent="0.25">
      <c r="A575" s="116"/>
      <c r="B575" s="117"/>
      <c r="C575" s="117"/>
      <c r="D575" s="116"/>
    </row>
    <row r="576" spans="1:4" x14ac:dyDescent="0.25">
      <c r="A576" s="116"/>
      <c r="B576" s="117"/>
      <c r="C576" s="117"/>
      <c r="D576" s="116"/>
    </row>
    <row r="577" spans="1:4" x14ac:dyDescent="0.25">
      <c r="A577" s="116"/>
      <c r="B577" s="117"/>
      <c r="C577" s="117"/>
      <c r="D577" s="116"/>
    </row>
    <row r="578" spans="1:4" x14ac:dyDescent="0.25">
      <c r="A578" s="116"/>
      <c r="B578" s="117"/>
      <c r="C578" s="117"/>
      <c r="D578" s="116"/>
    </row>
    <row r="579" spans="1:4" x14ac:dyDescent="0.25">
      <c r="A579" s="116"/>
      <c r="B579" s="117"/>
      <c r="C579" s="117"/>
      <c r="D579" s="116"/>
    </row>
    <row r="580" spans="1:4" x14ac:dyDescent="0.25">
      <c r="A580" s="116"/>
      <c r="B580" s="117"/>
      <c r="C580" s="117"/>
      <c r="D580" s="116"/>
    </row>
    <row r="581" spans="1:4" x14ac:dyDescent="0.25">
      <c r="A581" s="116"/>
      <c r="B581" s="117"/>
      <c r="C581" s="117"/>
      <c r="D581" s="116"/>
    </row>
    <row r="582" spans="1:4" x14ac:dyDescent="0.25">
      <c r="A582" s="116"/>
      <c r="B582" s="117"/>
      <c r="C582" s="117"/>
      <c r="D582" s="116"/>
    </row>
    <row r="583" spans="1:4" x14ac:dyDescent="0.25">
      <c r="A583" s="116"/>
      <c r="B583" s="117"/>
      <c r="C583" s="117"/>
      <c r="D583" s="116"/>
    </row>
    <row r="584" spans="1:4" x14ac:dyDescent="0.25">
      <c r="A584" s="116"/>
      <c r="B584" s="117"/>
      <c r="C584" s="117"/>
      <c r="D584" s="116"/>
    </row>
    <row r="585" spans="1:4" x14ac:dyDescent="0.25">
      <c r="A585" s="116"/>
      <c r="B585" s="117"/>
      <c r="C585" s="117"/>
      <c r="D585" s="116"/>
    </row>
    <row r="586" spans="1:4" x14ac:dyDescent="0.25">
      <c r="A586" s="116"/>
      <c r="B586" s="117"/>
      <c r="C586" s="117"/>
      <c r="D586" s="116"/>
    </row>
    <row r="587" spans="1:4" x14ac:dyDescent="0.25">
      <c r="A587" s="116"/>
      <c r="B587" s="117"/>
      <c r="C587" s="117"/>
      <c r="D587" s="116"/>
    </row>
    <row r="588" spans="1:4" x14ac:dyDescent="0.25">
      <c r="A588" s="116"/>
      <c r="B588" s="117"/>
      <c r="C588" s="117"/>
      <c r="D588" s="116"/>
    </row>
    <row r="589" spans="1:4" x14ac:dyDescent="0.25">
      <c r="A589" s="116"/>
      <c r="B589" s="117"/>
      <c r="C589" s="117"/>
      <c r="D589" s="116"/>
    </row>
    <row r="590" spans="1:4" x14ac:dyDescent="0.25">
      <c r="A590" s="116"/>
      <c r="B590" s="117"/>
      <c r="C590" s="117"/>
      <c r="D590" s="116"/>
    </row>
    <row r="591" spans="1:4" x14ac:dyDescent="0.25">
      <c r="A591" s="116"/>
      <c r="B591" s="117"/>
      <c r="C591" s="117"/>
      <c r="D591" s="116"/>
    </row>
    <row r="592" spans="1:4" x14ac:dyDescent="0.25">
      <c r="A592" s="116"/>
      <c r="B592" s="117"/>
      <c r="C592" s="117"/>
      <c r="D592" s="116"/>
    </row>
    <row r="593" spans="1:4" x14ac:dyDescent="0.25">
      <c r="A593" s="116"/>
      <c r="B593" s="117"/>
      <c r="C593" s="117"/>
      <c r="D593" s="116"/>
    </row>
    <row r="594" spans="1:4" x14ac:dyDescent="0.25">
      <c r="A594" s="116"/>
      <c r="B594" s="117"/>
      <c r="C594" s="117"/>
      <c r="D594" s="116"/>
    </row>
    <row r="595" spans="1:4" x14ac:dyDescent="0.25">
      <c r="A595" s="116"/>
      <c r="B595" s="117"/>
      <c r="C595" s="117"/>
      <c r="D595" s="116"/>
    </row>
    <row r="596" spans="1:4" x14ac:dyDescent="0.25">
      <c r="A596" s="116"/>
      <c r="B596" s="117"/>
      <c r="C596" s="117"/>
      <c r="D596" s="116"/>
    </row>
    <row r="597" spans="1:4" x14ac:dyDescent="0.25">
      <c r="A597" s="116"/>
      <c r="B597" s="117"/>
      <c r="C597" s="117"/>
      <c r="D597" s="116"/>
    </row>
    <row r="598" spans="1:4" x14ac:dyDescent="0.25">
      <c r="A598" s="116"/>
      <c r="B598" s="117"/>
      <c r="C598" s="117"/>
      <c r="D598" s="116"/>
    </row>
    <row r="599" spans="1:4" x14ac:dyDescent="0.25">
      <c r="A599" s="116"/>
      <c r="B599" s="117"/>
      <c r="C599" s="117"/>
      <c r="D599" s="116"/>
    </row>
    <row r="600" spans="1:4" x14ac:dyDescent="0.25">
      <c r="A600" s="116"/>
      <c r="B600" s="117"/>
      <c r="C600" s="117"/>
      <c r="D600" s="116"/>
    </row>
    <row r="601" spans="1:4" x14ac:dyDescent="0.25">
      <c r="A601" s="116"/>
      <c r="B601" s="117"/>
      <c r="C601" s="117"/>
      <c r="D601" s="116"/>
    </row>
    <row r="602" spans="1:4" x14ac:dyDescent="0.25">
      <c r="A602" s="116"/>
      <c r="B602" s="117"/>
      <c r="C602" s="117"/>
      <c r="D602" s="116"/>
    </row>
    <row r="603" spans="1:4" x14ac:dyDescent="0.25">
      <c r="A603" s="116"/>
      <c r="B603" s="117"/>
      <c r="C603" s="117"/>
      <c r="D603" s="116"/>
    </row>
    <row r="604" spans="1:4" x14ac:dyDescent="0.25">
      <c r="A604" s="116"/>
      <c r="B604" s="117"/>
      <c r="C604" s="117"/>
      <c r="D604" s="116"/>
    </row>
    <row r="605" spans="1:4" x14ac:dyDescent="0.25">
      <c r="A605" s="116"/>
      <c r="B605" s="117"/>
      <c r="C605" s="117"/>
      <c r="D605" s="116"/>
    </row>
    <row r="606" spans="1:4" x14ac:dyDescent="0.25">
      <c r="A606" s="116"/>
      <c r="B606" s="117"/>
      <c r="C606" s="117"/>
      <c r="D606" s="116"/>
    </row>
    <row r="607" spans="1:4" x14ac:dyDescent="0.25">
      <c r="A607" s="116"/>
      <c r="B607" s="117"/>
      <c r="C607" s="117"/>
      <c r="D607" s="116"/>
    </row>
    <row r="608" spans="1:4" x14ac:dyDescent="0.25">
      <c r="A608" s="116"/>
      <c r="B608" s="117"/>
      <c r="C608" s="117"/>
      <c r="D608" s="116"/>
    </row>
    <row r="609" spans="1:4" x14ac:dyDescent="0.25">
      <c r="A609" s="116"/>
      <c r="B609" s="117"/>
      <c r="C609" s="117"/>
      <c r="D609" s="116"/>
    </row>
    <row r="610" spans="1:4" x14ac:dyDescent="0.25">
      <c r="A610" s="116"/>
      <c r="B610" s="117"/>
      <c r="C610" s="117"/>
      <c r="D610" s="116"/>
    </row>
    <row r="611" spans="1:4" x14ac:dyDescent="0.25">
      <c r="A611" s="116"/>
      <c r="B611" s="117"/>
      <c r="C611" s="117"/>
      <c r="D611" s="116"/>
    </row>
    <row r="612" spans="1:4" x14ac:dyDescent="0.25">
      <c r="A612" s="116"/>
      <c r="B612" s="117"/>
      <c r="C612" s="117"/>
      <c r="D612" s="116"/>
    </row>
    <row r="613" spans="1:4" x14ac:dyDescent="0.25">
      <c r="A613" s="116"/>
      <c r="B613" s="117"/>
      <c r="C613" s="117"/>
      <c r="D613" s="116"/>
    </row>
    <row r="614" spans="1:4" x14ac:dyDescent="0.25">
      <c r="A614" s="116"/>
      <c r="B614" s="117"/>
      <c r="C614" s="117"/>
      <c r="D614" s="116"/>
    </row>
    <row r="615" spans="1:4" x14ac:dyDescent="0.25">
      <c r="A615" s="116"/>
      <c r="B615" s="117"/>
      <c r="C615" s="117"/>
      <c r="D615" s="116"/>
    </row>
    <row r="616" spans="1:4" x14ac:dyDescent="0.25">
      <c r="A616" s="116"/>
      <c r="B616" s="117"/>
      <c r="C616" s="117"/>
      <c r="D616" s="116"/>
    </row>
    <row r="617" spans="1:4" x14ac:dyDescent="0.25">
      <c r="A617" s="116"/>
      <c r="B617" s="117"/>
      <c r="C617" s="117"/>
      <c r="D617" s="116"/>
    </row>
    <row r="618" spans="1:4" x14ac:dyDescent="0.25">
      <c r="A618" s="116"/>
      <c r="B618" s="117"/>
      <c r="C618" s="117"/>
      <c r="D618" s="116"/>
    </row>
    <row r="619" spans="1:4" x14ac:dyDescent="0.25">
      <c r="A619" s="116"/>
      <c r="B619" s="117"/>
      <c r="C619" s="117"/>
      <c r="D619" s="116"/>
    </row>
    <row r="620" spans="1:4" x14ac:dyDescent="0.25">
      <c r="A620" s="116"/>
      <c r="B620" s="117"/>
      <c r="C620" s="117"/>
      <c r="D620" s="116"/>
    </row>
    <row r="621" spans="1:4" x14ac:dyDescent="0.25">
      <c r="A621" s="116"/>
      <c r="B621" s="117"/>
      <c r="C621" s="117"/>
      <c r="D621" s="116"/>
    </row>
    <row r="622" spans="1:4" x14ac:dyDescent="0.25">
      <c r="A622" s="116"/>
      <c r="B622" s="117"/>
      <c r="C622" s="117"/>
      <c r="D622" s="116"/>
    </row>
    <row r="623" spans="1:4" x14ac:dyDescent="0.25">
      <c r="A623" s="116"/>
      <c r="B623" s="117"/>
      <c r="C623" s="117"/>
      <c r="D623" s="116"/>
    </row>
    <row r="624" spans="1:4" x14ac:dyDescent="0.25">
      <c r="A624" s="116"/>
      <c r="B624" s="117"/>
      <c r="C624" s="117"/>
      <c r="D624" s="116"/>
    </row>
    <row r="625" spans="1:4" x14ac:dyDescent="0.25">
      <c r="A625" s="116"/>
      <c r="B625" s="117"/>
      <c r="C625" s="117"/>
      <c r="D625" s="116"/>
    </row>
    <row r="626" spans="1:4" x14ac:dyDescent="0.25">
      <c r="A626" s="116"/>
      <c r="B626" s="117"/>
      <c r="C626" s="117"/>
      <c r="D626" s="116"/>
    </row>
    <row r="627" spans="1:4" x14ac:dyDescent="0.25">
      <c r="A627" s="116"/>
      <c r="B627" s="117"/>
      <c r="C627" s="117"/>
      <c r="D627" s="116"/>
    </row>
    <row r="628" spans="1:4" x14ac:dyDescent="0.25">
      <c r="A628" s="116"/>
      <c r="B628" s="117"/>
      <c r="C628" s="117"/>
      <c r="D628" s="116"/>
    </row>
    <row r="629" spans="1:4" x14ac:dyDescent="0.25">
      <c r="A629" s="116"/>
      <c r="B629" s="117"/>
      <c r="C629" s="117"/>
      <c r="D629" s="116"/>
    </row>
    <row r="630" spans="1:4" x14ac:dyDescent="0.25">
      <c r="A630" s="116"/>
      <c r="B630" s="117"/>
      <c r="C630" s="117"/>
      <c r="D630" s="116"/>
    </row>
    <row r="631" spans="1:4" x14ac:dyDescent="0.25">
      <c r="A631" s="116"/>
      <c r="B631" s="117"/>
      <c r="C631" s="117"/>
      <c r="D631" s="116"/>
    </row>
    <row r="632" spans="1:4" x14ac:dyDescent="0.25">
      <c r="A632" s="116"/>
      <c r="B632" s="117"/>
      <c r="C632" s="117"/>
      <c r="D632" s="116"/>
    </row>
    <row r="633" spans="1:4" x14ac:dyDescent="0.25">
      <c r="A633" s="116"/>
      <c r="B633" s="117"/>
      <c r="C633" s="117"/>
      <c r="D633" s="116"/>
    </row>
    <row r="634" spans="1:4" x14ac:dyDescent="0.25">
      <c r="A634" s="116"/>
      <c r="B634" s="117"/>
      <c r="C634" s="117"/>
      <c r="D634" s="116"/>
    </row>
    <row r="635" spans="1:4" x14ac:dyDescent="0.25">
      <c r="A635" s="116"/>
      <c r="B635" s="117"/>
      <c r="C635" s="117"/>
      <c r="D635" s="116"/>
    </row>
    <row r="636" spans="1:4" x14ac:dyDescent="0.25">
      <c r="A636" s="116"/>
      <c r="B636" s="117"/>
      <c r="C636" s="117"/>
      <c r="D636" s="116"/>
    </row>
    <row r="637" spans="1:4" x14ac:dyDescent="0.25">
      <c r="A637" s="116"/>
      <c r="B637" s="117"/>
      <c r="C637" s="117"/>
      <c r="D637" s="116"/>
    </row>
    <row r="638" spans="1:4" x14ac:dyDescent="0.25">
      <c r="A638" s="116"/>
      <c r="B638" s="117"/>
      <c r="C638" s="117"/>
      <c r="D638" s="116"/>
    </row>
    <row r="639" spans="1:4" x14ac:dyDescent="0.25">
      <c r="A639" s="116"/>
      <c r="B639" s="117"/>
      <c r="C639" s="117"/>
      <c r="D639" s="116"/>
    </row>
    <row r="640" spans="1:4" x14ac:dyDescent="0.25">
      <c r="A640" s="116"/>
      <c r="B640" s="117"/>
      <c r="C640" s="117"/>
      <c r="D640" s="116"/>
    </row>
    <row r="641" spans="1:4" x14ac:dyDescent="0.25">
      <c r="A641" s="116"/>
      <c r="B641" s="117"/>
      <c r="C641" s="117"/>
      <c r="D641" s="116"/>
    </row>
    <row r="642" spans="1:4" x14ac:dyDescent="0.25">
      <c r="A642" s="116"/>
      <c r="B642" s="117"/>
      <c r="C642" s="117"/>
      <c r="D642" s="116"/>
    </row>
    <row r="643" spans="1:4" x14ac:dyDescent="0.25">
      <c r="A643" s="116"/>
      <c r="B643" s="117"/>
      <c r="C643" s="117"/>
      <c r="D643" s="116"/>
    </row>
    <row r="644" spans="1:4" x14ac:dyDescent="0.25">
      <c r="A644" s="116"/>
      <c r="B644" s="117"/>
      <c r="C644" s="117"/>
      <c r="D644" s="116"/>
    </row>
    <row r="645" spans="1:4" x14ac:dyDescent="0.25">
      <c r="A645" s="116"/>
      <c r="B645" s="117"/>
      <c r="C645" s="117"/>
      <c r="D645" s="116"/>
    </row>
    <row r="646" spans="1:4" x14ac:dyDescent="0.25">
      <c r="A646" s="116"/>
      <c r="B646" s="117"/>
      <c r="C646" s="117"/>
      <c r="D646" s="116"/>
    </row>
    <row r="647" spans="1:4" x14ac:dyDescent="0.25">
      <c r="A647" s="116"/>
      <c r="B647" s="117"/>
      <c r="C647" s="117"/>
      <c r="D647" s="116"/>
    </row>
    <row r="648" spans="1:4" x14ac:dyDescent="0.25">
      <c r="A648" s="116"/>
      <c r="B648" s="117"/>
      <c r="C648" s="117"/>
      <c r="D648" s="116"/>
    </row>
    <row r="649" spans="1:4" x14ac:dyDescent="0.25">
      <c r="A649" s="116"/>
      <c r="B649" s="117"/>
      <c r="C649" s="117"/>
      <c r="D649" s="116"/>
    </row>
    <row r="650" spans="1:4" x14ac:dyDescent="0.25">
      <c r="A650" s="116"/>
      <c r="B650" s="117"/>
      <c r="C650" s="117"/>
      <c r="D650" s="116"/>
    </row>
    <row r="651" spans="1:4" x14ac:dyDescent="0.25">
      <c r="A651" s="116"/>
      <c r="B651" s="117"/>
      <c r="C651" s="117"/>
      <c r="D651" s="116"/>
    </row>
    <row r="652" spans="1:4" x14ac:dyDescent="0.25">
      <c r="A652" s="116"/>
      <c r="B652" s="117"/>
      <c r="C652" s="117"/>
      <c r="D652" s="116"/>
    </row>
    <row r="653" spans="1:4" x14ac:dyDescent="0.25">
      <c r="A653" s="116"/>
      <c r="B653" s="117"/>
      <c r="C653" s="117"/>
      <c r="D653" s="116"/>
    </row>
    <row r="654" spans="1:4" x14ac:dyDescent="0.25">
      <c r="A654" s="116"/>
      <c r="B654" s="117"/>
      <c r="C654" s="117"/>
      <c r="D654" s="116"/>
    </row>
    <row r="655" spans="1:4" x14ac:dyDescent="0.25">
      <c r="A655" s="116"/>
      <c r="B655" s="117"/>
      <c r="C655" s="117"/>
      <c r="D655" s="116"/>
    </row>
    <row r="656" spans="1:4" x14ac:dyDescent="0.25">
      <c r="A656" s="116"/>
      <c r="B656" s="117"/>
      <c r="C656" s="117"/>
      <c r="D656" s="116"/>
    </row>
    <row r="657" spans="1:4" x14ac:dyDescent="0.25">
      <c r="A657" s="116"/>
      <c r="B657" s="117"/>
      <c r="C657" s="117"/>
      <c r="D657" s="116"/>
    </row>
    <row r="658" spans="1:4" x14ac:dyDescent="0.25">
      <c r="A658" s="116"/>
      <c r="B658" s="117"/>
      <c r="C658" s="117"/>
      <c r="D658" s="116"/>
    </row>
    <row r="659" spans="1:4" x14ac:dyDescent="0.25">
      <c r="A659" s="116"/>
      <c r="B659" s="117"/>
      <c r="C659" s="117"/>
      <c r="D659" s="116"/>
    </row>
    <row r="660" spans="1:4" x14ac:dyDescent="0.25">
      <c r="A660" s="116"/>
      <c r="B660" s="117"/>
      <c r="C660" s="117"/>
      <c r="D660" s="116"/>
    </row>
    <row r="661" spans="1:4" x14ac:dyDescent="0.25">
      <c r="A661" s="116"/>
      <c r="B661" s="117"/>
      <c r="C661" s="117"/>
      <c r="D661" s="116"/>
    </row>
    <row r="662" spans="1:4" x14ac:dyDescent="0.25">
      <c r="A662" s="116"/>
      <c r="B662" s="117"/>
      <c r="C662" s="117"/>
      <c r="D662" s="116"/>
    </row>
    <row r="663" spans="1:4" x14ac:dyDescent="0.25">
      <c r="A663" s="116"/>
      <c r="B663" s="117"/>
      <c r="C663" s="117"/>
      <c r="D663" s="116"/>
    </row>
    <row r="664" spans="1:4" x14ac:dyDescent="0.25">
      <c r="A664" s="116"/>
      <c r="B664" s="117"/>
      <c r="C664" s="117"/>
      <c r="D664" s="116"/>
    </row>
    <row r="665" spans="1:4" x14ac:dyDescent="0.25">
      <c r="A665" s="116"/>
      <c r="B665" s="117"/>
      <c r="C665" s="117"/>
      <c r="D665" s="116"/>
    </row>
    <row r="666" spans="1:4" x14ac:dyDescent="0.25">
      <c r="A666" s="116"/>
      <c r="B666" s="117"/>
      <c r="C666" s="117"/>
      <c r="D666" s="116"/>
    </row>
  </sheetData>
  <sheetProtection formatCells="0" formatColumns="0" formatRows="0" insertColumns="0" insertRows="0" insertHyperlinks="0" deleteColumns="0" deleteRows="0" sort="0" autoFilter="0" pivotTables="0"/>
  <mergeCells count="88">
    <mergeCell ref="B262:C262"/>
    <mergeCell ref="B263:C263"/>
    <mergeCell ref="B260:C260"/>
    <mergeCell ref="B5:C5"/>
    <mergeCell ref="B7:C7"/>
    <mergeCell ref="B24:C24"/>
    <mergeCell ref="B185:C185"/>
    <mergeCell ref="B178:C178"/>
    <mergeCell ref="B176:C176"/>
    <mergeCell ref="B174:C174"/>
    <mergeCell ref="B172:C172"/>
    <mergeCell ref="B170:C170"/>
    <mergeCell ref="B169:C169"/>
    <mergeCell ref="B167:C167"/>
    <mergeCell ref="B165:C165"/>
    <mergeCell ref="B163:C163"/>
    <mergeCell ref="B220:C220"/>
    <mergeCell ref="B219:C219"/>
    <mergeCell ref="B215:C215"/>
    <mergeCell ref="B214:C214"/>
    <mergeCell ref="B134:C134"/>
    <mergeCell ref="B212:C212"/>
    <mergeCell ref="B210:C210"/>
    <mergeCell ref="B207:C207"/>
    <mergeCell ref="B205:C205"/>
    <mergeCell ref="B183:C183"/>
    <mergeCell ref="B193:C193"/>
    <mergeCell ref="B190:C190"/>
    <mergeCell ref="B188:C188"/>
    <mergeCell ref="B186:C186"/>
    <mergeCell ref="B202:C202"/>
    <mergeCell ref="B203:C203"/>
    <mergeCell ref="B229:C229"/>
    <mergeCell ref="B227:C227"/>
    <mergeCell ref="B225:C225"/>
    <mergeCell ref="B224:C224"/>
    <mergeCell ref="B222:C222"/>
    <mergeCell ref="B241:C241"/>
    <mergeCell ref="B238:C238"/>
    <mergeCell ref="B236:C236"/>
    <mergeCell ref="B235:C235"/>
    <mergeCell ref="B234:C234"/>
    <mergeCell ref="B252:C252"/>
    <mergeCell ref="B249:C249"/>
    <mergeCell ref="B246:C246"/>
    <mergeCell ref="B244:C244"/>
    <mergeCell ref="B243:C243"/>
    <mergeCell ref="B64:C64"/>
    <mergeCell ref="B1:C1"/>
    <mergeCell ref="B2:C2"/>
    <mergeCell ref="B3:C3"/>
    <mergeCell ref="B58:C58"/>
    <mergeCell ref="B52:C52"/>
    <mergeCell ref="B42:C42"/>
    <mergeCell ref="B36:C36"/>
    <mergeCell ref="B30:C30"/>
    <mergeCell ref="B71:C71"/>
    <mergeCell ref="B181:C181"/>
    <mergeCell ref="B158:C158"/>
    <mergeCell ref="B156:C156"/>
    <mergeCell ref="B154:C154"/>
    <mergeCell ref="B152:C152"/>
    <mergeCell ref="B160:C160"/>
    <mergeCell ref="B161:C161"/>
    <mergeCell ref="B179:C179"/>
    <mergeCell ref="B104:C104"/>
    <mergeCell ref="B97:C97"/>
    <mergeCell ref="B128:C128"/>
    <mergeCell ref="B122:C122"/>
    <mergeCell ref="B110:C110"/>
    <mergeCell ref="B150:C150"/>
    <mergeCell ref="B148:C148"/>
    <mergeCell ref="B217:C217"/>
    <mergeCell ref="B209:C209"/>
    <mergeCell ref="B90:C90"/>
    <mergeCell ref="B84:C84"/>
    <mergeCell ref="B77:C77"/>
    <mergeCell ref="B200:C200"/>
    <mergeCell ref="B197:C197"/>
    <mergeCell ref="B198:C198"/>
    <mergeCell ref="B195:C195"/>
    <mergeCell ref="B204:C204"/>
    <mergeCell ref="B146:C146"/>
    <mergeCell ref="B144:C144"/>
    <mergeCell ref="B142:C142"/>
    <mergeCell ref="B141:C141"/>
    <mergeCell ref="B140:C140"/>
    <mergeCell ref="B116:C116"/>
  </mergeCells>
  <dataValidations count="23">
    <dataValidation type="list" allowBlank="1" showInputMessage="1" showErrorMessage="1" errorTitle="неверный выбор" promptTitle="Выберите" prompt="Выберите из выпадающего списка" sqref="B9:C9" xr:uid="{889E0B2F-A7F3-4F55-A5E2-A028A1E34FAA}">
      <formula1>$D$9:$D$10</formula1>
    </dataValidation>
    <dataValidation type="whole" allowBlank="1" showInputMessage="1" showErrorMessage="1" errorTitle="неверно указан возраст" promptTitle="Возраст - полных лет" prompt="Введите ваш возраст от 3 до 100 лет" sqref="B11:C11" xr:uid="{C27C0388-0076-4DA0-9B95-A154038CB9C9}">
      <formula1>3</formula1>
      <formula2>100</formula2>
    </dataValidation>
    <dataValidation type="list" allowBlank="1" showInputMessage="1" showErrorMessage="1" promptTitle="Место жительства" prompt="Выберите из выпадающего списка" sqref="B13:C13" xr:uid="{EAE5B2AB-D9DF-423E-9887-9EAF42D18C1F}">
      <formula1>$D$13:$D$17</formula1>
    </dataValidation>
    <dataValidation type="list" allowBlank="1" showInputMessage="1" showErrorMessage="1" errorTitle="Ошибка ввода" error="неверный выбор" promptTitle="Место проживания" prompt="Выберите из выпадающего списка наиболее подходящий вариант" sqref="B19:C19" xr:uid="{98BA1E7C-5DBC-4FCD-9E95-1DA3719A3B83}">
      <formula1>$D$19:$D$23</formula1>
    </dataValidation>
    <dataValidation type="list" allowBlank="1" showInputMessage="1" showErrorMessage="1" errorTitle="Ошибка" error="Неверный выбор" promptTitle="размер приусадебного участка" prompt="Выберите из списка наиболее близкий вариант" sqref="B25" xr:uid="{98162A46-A6B9-4093-9724-8B404CCD413F}">
      <formula1>$D$25:$D$29</formula1>
    </dataValidation>
    <dataValidation type="list" allowBlank="1" showInputMessage="1" showErrorMessage="1" errorTitle="Ошибка" error="Неверный выбор" promptTitle="Приусадебное хозяйство" prompt="Выберите из списка наиболее близкий вариант" sqref="B31" xr:uid="{378509CD-27F7-4563-9BAF-E0457FDE3D54}">
      <formula1>$D$31:$D$35</formula1>
    </dataValidation>
    <dataValidation type="list" allowBlank="1" showInputMessage="1" showErrorMessage="1" errorTitle="Ошибка" error="Неверный выбор" promptTitle="Вид деятельности" prompt="Выберите из списка наиболее подходящий вариант" sqref="B37" xr:uid="{8AEDBD48-D969-4D4F-9F49-50BC8063E9B2}">
      <formula1>$D$37:$D$40</formula1>
    </dataValidation>
    <dataValidation type="list" allowBlank="1" showInputMessage="1" showErrorMessage="1" errorTitle="Ошибка!" error="Неверный выбор" promptTitle="Сколько раз в сутки?" prompt="Выберите из списка наиболее близкий вариант" sqref="B53" xr:uid="{700F79F7-9BF7-44EA-B05E-523DEADD38A3}">
      <formula1>$D$53:$D$57</formula1>
    </dataValidation>
    <dataValidation type="list" allowBlank="1" showInputMessage="1" showErrorMessage="1" errorTitle="Ошибка" error="Неверный выбор" promptTitle="Количество пищи за один прием" prompt="в литрах" sqref="B59" xr:uid="{2C083E9D-EE7D-41DC-9F41-8A1D9FC31521}">
      <formula1>$D$59:$D$63</formula1>
    </dataValidation>
    <dataValidation type="list" allowBlank="1" showInputMessage="1" showErrorMessage="1" promptTitle="Наличие в рационе овощей и фрукт" prompt="дней в неделю" sqref="B65" xr:uid="{B49CC1A3-5D7E-4A14-A96D-F51D178EC38B}">
      <formula1>$D$65:$D$69</formula1>
    </dataValidation>
    <dataValidation type="list" allowBlank="1" showInputMessage="1" showErrorMessage="1" promptTitle="Ежедневно прохожу" prompt="в километрах" sqref="B72" xr:uid="{0AD31B90-95B3-4582-8D10-6E81B1291DE0}">
      <formula1>$D$72:$D$76</formula1>
    </dataValidation>
    <dataValidation type="list" allowBlank="1" showInputMessage="1" showErrorMessage="1" promptTitle="Провожу сидя" prompt="часов в день" sqref="B78" xr:uid="{D6A63553-0C14-41E9-B9A4-54D611F35399}">
      <formula1>$D$78:$D$82</formula1>
    </dataValidation>
    <dataValidation type="list" allowBlank="1" showInputMessage="1" showErrorMessage="1" promptTitle="Контроль осанки" prompt="количество раз в течение дня" sqref="B85" xr:uid="{51DE0B97-A346-4B49-BFD2-8A491309B9A8}">
      <formula1>$D$85:$D$89</formula1>
    </dataValidation>
    <dataValidation type="list" allowBlank="1" showInputMessage="1" showErrorMessage="1" promptTitle="Занятия физическими упражнениями" prompt="раз в неделю (не менее 30 минут за раз)" sqref="B91" xr:uid="{80568E29-CD13-4EA9-B1D6-323E3B29C722}">
      <formula1>$D$91:$D$95</formula1>
    </dataValidation>
    <dataValidation type="list" allowBlank="1" showInputMessage="1" showErrorMessage="1" promptTitle="Продолжительность занятий" prompt="часов в неделю" sqref="B98" xr:uid="{3D050F58-494D-4B93-9001-88693B05DDB6}">
      <formula1>$D$98:$D$102</formula1>
    </dataValidation>
    <dataValidation type="list" allowBlank="1" showInputMessage="1" showErrorMessage="1" promptTitle="Признаки нагрузки" sqref="B105" xr:uid="{C4619D38-9947-42E0-B505-C1380AE8E19E}">
      <formula1>$D$105:$D$109</formula1>
    </dataValidation>
    <dataValidation type="list" allowBlank="1" showInputMessage="1" showErrorMessage="1" promptTitle="еженедельно двигаюсь:" prompt="выберите из списка ниаболее подходящий вариант" sqref="B111" xr:uid="{0FDFF60F-CA61-4EA9-9A1B-D08C28D008C0}">
      <formula1>$D$111:$D$115</formula1>
    </dataValidation>
    <dataValidation type="list" allowBlank="1" showInputMessage="1" showErrorMessage="1" promptTitle="Чувство усталости после работы" prompt="Выберите из списка" sqref="B123" xr:uid="{2A7E3B52-372B-41DE-8B08-BE9EEB2AF93B}">
      <formula1>$D$123:$D$127</formula1>
    </dataValidation>
    <dataValidation type="list" allowBlank="1" showInputMessage="1" showErrorMessage="1" promptTitle="Усталость в конце дня" prompt="Выберите из списка" sqref="B129" xr:uid="{A292E638-0AE9-4BE8-A8DE-8F0E07FEBAA7}">
      <formula1>$D$129:$D$133</formula1>
    </dataValidation>
    <dataValidation type="list" allowBlank="1" showInputMessage="1" showErrorMessage="1" promptTitle="Наличие хронических заболеваний" prompt="Выберите из списка" sqref="B135" xr:uid="{3910814A-6B18-43E1-879A-6A4260B91A36}">
      <formula1>$D$135:$D$139</formula1>
    </dataValidation>
    <dataValidation type="list" allowBlank="1" showInputMessage="1" showErrorMessage="1" errorTitle="Ошиба" error="Неверный выбор" promptTitle="Продолжительность сна" prompt="Выберите из списка наиболее подходящий вариант" sqref="B44" xr:uid="{D2C88123-CD97-4E97-AC18-FCC7D3E1BB5E}">
      <formula1>$D$45:$D$51</formula1>
    </dataValidation>
    <dataValidation type="list" allowBlank="1" showInputMessage="1" showErrorMessage="1" errorTitle="Ошиба" error="Неверный выбор" promptTitle="Продолжительность сна" prompt="Выберите из списка наиболее подходящий вариант" sqref="B43" xr:uid="{5412BFD3-59F3-448E-A1F1-722A37FC8224}">
      <formula1>$D$43:$D$51</formula1>
    </dataValidation>
    <dataValidation type="list" allowBlank="1" showInputMessage="1" showErrorMessage="1" promptTitle="Ежедневно провожу сидя" prompt="Выберите из списка " sqref="B117" xr:uid="{F7366592-9106-4D3D-800A-6445883898E1}">
      <formula1>$D$117:$D$121</formula1>
    </dataValidation>
  </dataValidations>
  <hyperlinks>
    <hyperlink ref="D259" r:id="rId1" xr:uid="{00000000-0004-0000-0000-000000000000}"/>
    <hyperlink ref="B259" r:id="rId2" xr:uid="{12B9538F-6475-466D-A7B8-BCE3671AF159}"/>
  </hyperlinks>
  <pageMargins left="1.1811023622047245" right="0.39370078740157483" top="0.78740157480314965" bottom="0.78740157480314965" header="0.31496062992125984" footer="0.31496062992125984"/>
  <pageSetup paperSize="9" scale="56" fitToHeight="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6739-563D-4A3D-8AB7-BB5776D57B1C}">
  <sheetPr codeName="Лист11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22.28515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1023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49" t="s">
        <v>885</v>
      </c>
      <c r="C7" s="413" t="s">
        <v>246</v>
      </c>
      <c r="D7" s="550" t="s">
        <v>886</v>
      </c>
      <c r="E7" s="415" t="s">
        <v>887</v>
      </c>
      <c r="F7" s="415" t="s">
        <v>829</v>
      </c>
      <c r="G7" s="569">
        <v>0.4</v>
      </c>
      <c r="H7" s="758">
        <v>1</v>
      </c>
      <c r="I7" s="749" t="s">
        <v>885</v>
      </c>
      <c r="J7" s="416" t="s">
        <v>246</v>
      </c>
      <c r="K7" s="563" t="s">
        <v>888</v>
      </c>
      <c r="L7" s="415" t="s">
        <v>889</v>
      </c>
      <c r="M7" s="436" t="s">
        <v>831</v>
      </c>
      <c r="N7" s="569">
        <v>0.4</v>
      </c>
      <c r="O7" s="758">
        <v>2</v>
      </c>
      <c r="P7" s="749" t="s">
        <v>885</v>
      </c>
      <c r="Q7" s="416" t="s">
        <v>246</v>
      </c>
      <c r="R7" s="563" t="s">
        <v>832</v>
      </c>
      <c r="S7" s="417">
        <v>1</v>
      </c>
      <c r="T7" s="436" t="s">
        <v>833</v>
      </c>
      <c r="U7" s="569">
        <v>0.4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50"/>
      <c r="C8" s="420" t="s">
        <v>247</v>
      </c>
      <c r="D8" s="552" t="s">
        <v>861</v>
      </c>
      <c r="E8" s="415" t="s">
        <v>887</v>
      </c>
      <c r="F8" s="415" t="s">
        <v>829</v>
      </c>
      <c r="G8" s="569">
        <v>0.4</v>
      </c>
      <c r="H8" s="759"/>
      <c r="I8" s="750"/>
      <c r="J8" s="424" t="s">
        <v>247</v>
      </c>
      <c r="K8" s="553" t="s">
        <v>890</v>
      </c>
      <c r="L8" s="415" t="s">
        <v>889</v>
      </c>
      <c r="M8" s="422" t="s">
        <v>831</v>
      </c>
      <c r="N8" s="569">
        <v>0.4</v>
      </c>
      <c r="O8" s="759"/>
      <c r="P8" s="750"/>
      <c r="Q8" s="424" t="s">
        <v>247</v>
      </c>
      <c r="R8" s="553" t="s">
        <v>891</v>
      </c>
      <c r="S8" s="417">
        <v>1</v>
      </c>
      <c r="T8" s="422" t="s">
        <v>833</v>
      </c>
      <c r="U8" s="569">
        <v>0.4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51"/>
      <c r="C9" s="426" t="s">
        <v>248</v>
      </c>
      <c r="D9" s="552" t="s">
        <v>892</v>
      </c>
      <c r="E9" s="415" t="s">
        <v>887</v>
      </c>
      <c r="F9" s="415" t="s">
        <v>829</v>
      </c>
      <c r="G9" s="569">
        <v>0.4</v>
      </c>
      <c r="H9" s="760"/>
      <c r="I9" s="751"/>
      <c r="J9" s="429" t="s">
        <v>248</v>
      </c>
      <c r="K9" s="556" t="s">
        <v>893</v>
      </c>
      <c r="L9" s="415" t="s">
        <v>889</v>
      </c>
      <c r="M9" s="428" t="s">
        <v>831</v>
      </c>
      <c r="N9" s="569">
        <v>0.4</v>
      </c>
      <c r="O9" s="760"/>
      <c r="P9" s="751"/>
      <c r="Q9" s="429" t="s">
        <v>248</v>
      </c>
      <c r="R9" s="556" t="s">
        <v>894</v>
      </c>
      <c r="S9" s="417">
        <v>1</v>
      </c>
      <c r="T9" s="428" t="s">
        <v>833</v>
      </c>
      <c r="U9" s="569">
        <v>0.4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49" t="s">
        <v>885</v>
      </c>
      <c r="C13" s="413" t="s">
        <v>246</v>
      </c>
      <c r="D13" s="550" t="s">
        <v>886</v>
      </c>
      <c r="E13" s="415" t="s">
        <v>887</v>
      </c>
      <c r="F13" s="415" t="s">
        <v>829</v>
      </c>
      <c r="G13" s="569">
        <v>0.4</v>
      </c>
      <c r="H13" s="755">
        <v>1</v>
      </c>
      <c r="I13" s="749" t="s">
        <v>885</v>
      </c>
      <c r="J13" s="416" t="s">
        <v>246</v>
      </c>
      <c r="K13" s="563" t="s">
        <v>888</v>
      </c>
      <c r="L13" s="415" t="s">
        <v>889</v>
      </c>
      <c r="M13" s="436" t="s">
        <v>831</v>
      </c>
      <c r="N13" s="569">
        <v>0.4</v>
      </c>
      <c r="O13" s="755">
        <v>2</v>
      </c>
      <c r="P13" s="749" t="s">
        <v>885</v>
      </c>
      <c r="Q13" s="416" t="s">
        <v>246</v>
      </c>
      <c r="R13" s="563" t="s">
        <v>832</v>
      </c>
      <c r="S13" s="417">
        <v>1</v>
      </c>
      <c r="T13" s="436" t="s">
        <v>833</v>
      </c>
      <c r="U13" s="569">
        <v>0.4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50"/>
      <c r="C14" s="420" t="s">
        <v>247</v>
      </c>
      <c r="D14" s="552" t="s">
        <v>861</v>
      </c>
      <c r="E14" s="415" t="s">
        <v>887</v>
      </c>
      <c r="F14" s="415" t="s">
        <v>829</v>
      </c>
      <c r="G14" s="569">
        <v>0.4</v>
      </c>
      <c r="H14" s="756"/>
      <c r="I14" s="750"/>
      <c r="J14" s="424" t="s">
        <v>247</v>
      </c>
      <c r="K14" s="553" t="s">
        <v>890</v>
      </c>
      <c r="L14" s="415" t="s">
        <v>889</v>
      </c>
      <c r="M14" s="422" t="s">
        <v>831</v>
      </c>
      <c r="N14" s="569">
        <v>0.4</v>
      </c>
      <c r="O14" s="756"/>
      <c r="P14" s="750"/>
      <c r="Q14" s="424" t="s">
        <v>247</v>
      </c>
      <c r="R14" s="553" t="s">
        <v>891</v>
      </c>
      <c r="S14" s="417">
        <v>1</v>
      </c>
      <c r="T14" s="422" t="s">
        <v>833</v>
      </c>
      <c r="U14" s="569">
        <v>0.4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51"/>
      <c r="C15" s="426" t="s">
        <v>248</v>
      </c>
      <c r="D15" s="552" t="s">
        <v>892</v>
      </c>
      <c r="E15" s="415" t="s">
        <v>887</v>
      </c>
      <c r="F15" s="415" t="s">
        <v>829</v>
      </c>
      <c r="G15" s="569">
        <v>0.4</v>
      </c>
      <c r="H15" s="757"/>
      <c r="I15" s="751"/>
      <c r="J15" s="429" t="s">
        <v>248</v>
      </c>
      <c r="K15" s="556" t="s">
        <v>893</v>
      </c>
      <c r="L15" s="415" t="s">
        <v>889</v>
      </c>
      <c r="M15" s="428" t="s">
        <v>831</v>
      </c>
      <c r="N15" s="569">
        <v>0.4</v>
      </c>
      <c r="O15" s="757"/>
      <c r="P15" s="751"/>
      <c r="Q15" s="429" t="s">
        <v>248</v>
      </c>
      <c r="R15" s="556" t="s">
        <v>894</v>
      </c>
      <c r="S15" s="417">
        <v>1</v>
      </c>
      <c r="T15" s="428" t="s">
        <v>833</v>
      </c>
      <c r="U15" s="569">
        <v>0.4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62" t="s">
        <v>895</v>
      </c>
      <c r="C16" s="413" t="s">
        <v>246</v>
      </c>
      <c r="D16" s="562" t="s">
        <v>896</v>
      </c>
      <c r="E16" s="415" t="s">
        <v>887</v>
      </c>
      <c r="F16" s="415" t="s">
        <v>829</v>
      </c>
      <c r="G16" s="576">
        <v>0.6</v>
      </c>
      <c r="H16" s="758">
        <v>1</v>
      </c>
      <c r="I16" s="762" t="s">
        <v>895</v>
      </c>
      <c r="J16" s="416" t="s">
        <v>246</v>
      </c>
      <c r="K16" s="562" t="s">
        <v>897</v>
      </c>
      <c r="L16" s="415" t="s">
        <v>889</v>
      </c>
      <c r="M16" s="418" t="s">
        <v>831</v>
      </c>
      <c r="N16" s="576">
        <v>0.6</v>
      </c>
      <c r="O16" s="758">
        <v>2</v>
      </c>
      <c r="P16" s="762" t="s">
        <v>895</v>
      </c>
      <c r="Q16" s="416" t="s">
        <v>246</v>
      </c>
      <c r="R16" s="562" t="s">
        <v>897</v>
      </c>
      <c r="S16" s="417">
        <v>1</v>
      </c>
      <c r="T16" s="418" t="s">
        <v>833</v>
      </c>
      <c r="U16" s="576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63"/>
      <c r="C17" s="420" t="s">
        <v>247</v>
      </c>
      <c r="D17" s="562" t="s">
        <v>898</v>
      </c>
      <c r="E17" s="415" t="s">
        <v>887</v>
      </c>
      <c r="F17" s="415" t="s">
        <v>829</v>
      </c>
      <c r="G17" s="576">
        <v>0.6</v>
      </c>
      <c r="H17" s="759"/>
      <c r="I17" s="763"/>
      <c r="J17" s="424" t="s">
        <v>247</v>
      </c>
      <c r="K17" s="562" t="s">
        <v>899</v>
      </c>
      <c r="L17" s="415" t="s">
        <v>889</v>
      </c>
      <c r="M17" s="425" t="s">
        <v>831</v>
      </c>
      <c r="N17" s="576">
        <v>0.6</v>
      </c>
      <c r="O17" s="759"/>
      <c r="P17" s="763"/>
      <c r="Q17" s="424" t="s">
        <v>247</v>
      </c>
      <c r="R17" s="562" t="s">
        <v>899</v>
      </c>
      <c r="S17" s="417">
        <v>1</v>
      </c>
      <c r="T17" s="425" t="s">
        <v>833</v>
      </c>
      <c r="U17" s="576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64"/>
      <c r="C18" s="426" t="s">
        <v>248</v>
      </c>
      <c r="D18" s="555" t="s">
        <v>900</v>
      </c>
      <c r="E18" s="415" t="s">
        <v>887</v>
      </c>
      <c r="F18" s="415" t="s">
        <v>829</v>
      </c>
      <c r="G18" s="576">
        <v>0.6</v>
      </c>
      <c r="H18" s="760"/>
      <c r="I18" s="764"/>
      <c r="J18" s="429" t="s">
        <v>248</v>
      </c>
      <c r="K18" s="555" t="s">
        <v>901</v>
      </c>
      <c r="L18" s="415" t="s">
        <v>889</v>
      </c>
      <c r="M18" s="431" t="s">
        <v>831</v>
      </c>
      <c r="N18" s="576">
        <v>0.6</v>
      </c>
      <c r="O18" s="760"/>
      <c r="P18" s="764"/>
      <c r="Q18" s="429" t="s">
        <v>248</v>
      </c>
      <c r="R18" s="555" t="s">
        <v>901</v>
      </c>
      <c r="S18" s="417">
        <v>1</v>
      </c>
      <c r="T18" s="431" t="s">
        <v>833</v>
      </c>
      <c r="U18" s="576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62" t="s">
        <v>902</v>
      </c>
      <c r="C19" s="413" t="s">
        <v>246</v>
      </c>
      <c r="D19" s="550" t="s">
        <v>846</v>
      </c>
      <c r="E19" s="415" t="s">
        <v>887</v>
      </c>
      <c r="F19" s="415" t="s">
        <v>829</v>
      </c>
      <c r="G19" s="576">
        <v>0.5</v>
      </c>
      <c r="H19" s="758">
        <v>1</v>
      </c>
      <c r="I19" s="762" t="s">
        <v>902</v>
      </c>
      <c r="J19" s="416" t="s">
        <v>246</v>
      </c>
      <c r="K19" s="551" t="s">
        <v>847</v>
      </c>
      <c r="L19" s="415" t="s">
        <v>889</v>
      </c>
      <c r="M19" s="418" t="s">
        <v>831</v>
      </c>
      <c r="N19" s="576">
        <v>0.5</v>
      </c>
      <c r="O19" s="758">
        <v>2</v>
      </c>
      <c r="P19" s="762" t="s">
        <v>902</v>
      </c>
      <c r="Q19" s="416" t="s">
        <v>246</v>
      </c>
      <c r="R19" s="563" t="s">
        <v>848</v>
      </c>
      <c r="S19" s="417">
        <v>1</v>
      </c>
      <c r="T19" s="418" t="s">
        <v>833</v>
      </c>
      <c r="U19" s="576">
        <v>0.5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63"/>
      <c r="C20" s="420" t="s">
        <v>247</v>
      </c>
      <c r="D20" s="552" t="s">
        <v>849</v>
      </c>
      <c r="E20" s="415" t="s">
        <v>887</v>
      </c>
      <c r="F20" s="415" t="s">
        <v>829</v>
      </c>
      <c r="G20" s="576">
        <v>0.5</v>
      </c>
      <c r="H20" s="759"/>
      <c r="I20" s="763"/>
      <c r="J20" s="424" t="s">
        <v>247</v>
      </c>
      <c r="K20" s="553" t="s">
        <v>850</v>
      </c>
      <c r="L20" s="415" t="s">
        <v>889</v>
      </c>
      <c r="M20" s="425" t="s">
        <v>831</v>
      </c>
      <c r="N20" s="576">
        <v>0.5</v>
      </c>
      <c r="O20" s="759"/>
      <c r="P20" s="763"/>
      <c r="Q20" s="424" t="s">
        <v>247</v>
      </c>
      <c r="R20" s="553" t="s">
        <v>851</v>
      </c>
      <c r="S20" s="417">
        <v>1</v>
      </c>
      <c r="T20" s="425" t="s">
        <v>833</v>
      </c>
      <c r="U20" s="576">
        <v>0.5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64"/>
      <c r="C21" s="426" t="s">
        <v>248</v>
      </c>
      <c r="D21" s="558" t="s">
        <v>852</v>
      </c>
      <c r="E21" s="415" t="s">
        <v>887</v>
      </c>
      <c r="F21" s="415" t="s">
        <v>829</v>
      </c>
      <c r="G21" s="576">
        <v>0.5</v>
      </c>
      <c r="H21" s="760"/>
      <c r="I21" s="764"/>
      <c r="J21" s="429" t="s">
        <v>248</v>
      </c>
      <c r="K21" s="559" t="s">
        <v>853</v>
      </c>
      <c r="L21" s="415" t="s">
        <v>889</v>
      </c>
      <c r="M21" s="437" t="s">
        <v>831</v>
      </c>
      <c r="N21" s="576">
        <v>0.5</v>
      </c>
      <c r="O21" s="760"/>
      <c r="P21" s="764"/>
      <c r="Q21" s="429" t="s">
        <v>248</v>
      </c>
      <c r="R21" s="556" t="s">
        <v>853</v>
      </c>
      <c r="S21" s="417">
        <v>1</v>
      </c>
      <c r="T21" s="437" t="s">
        <v>833</v>
      </c>
      <c r="U21" s="576">
        <v>0.5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62" t="s">
        <v>903</v>
      </c>
      <c r="C22" s="413" t="s">
        <v>246</v>
      </c>
      <c r="D22" s="550" t="s">
        <v>855</v>
      </c>
      <c r="E22" s="436">
        <v>1</v>
      </c>
      <c r="F22" s="418" t="s">
        <v>904</v>
      </c>
      <c r="G22" s="576">
        <v>0.7</v>
      </c>
      <c r="H22" s="758">
        <v>1</v>
      </c>
      <c r="I22" s="762" t="s">
        <v>903</v>
      </c>
      <c r="J22" s="416" t="s">
        <v>246</v>
      </c>
      <c r="K22" s="551" t="s">
        <v>857</v>
      </c>
      <c r="L22" s="436">
        <v>1</v>
      </c>
      <c r="M22" s="418" t="s">
        <v>905</v>
      </c>
      <c r="N22" s="576">
        <v>0.7</v>
      </c>
      <c r="O22" s="758">
        <v>2</v>
      </c>
      <c r="P22" s="762" t="s">
        <v>903</v>
      </c>
      <c r="Q22" s="416" t="s">
        <v>246</v>
      </c>
      <c r="R22" s="563" t="s">
        <v>859</v>
      </c>
      <c r="S22" s="436">
        <v>1</v>
      </c>
      <c r="T22" s="418" t="s">
        <v>860</v>
      </c>
      <c r="U22" s="576">
        <v>0.7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63"/>
      <c r="C23" s="420" t="s">
        <v>247</v>
      </c>
      <c r="D23" s="552" t="s">
        <v>861</v>
      </c>
      <c r="E23" s="422">
        <v>1</v>
      </c>
      <c r="F23" s="418" t="s">
        <v>904</v>
      </c>
      <c r="G23" s="576">
        <v>0.7</v>
      </c>
      <c r="H23" s="759"/>
      <c r="I23" s="763"/>
      <c r="J23" s="424" t="s">
        <v>247</v>
      </c>
      <c r="K23" s="553" t="s">
        <v>862</v>
      </c>
      <c r="L23" s="422">
        <v>1</v>
      </c>
      <c r="M23" s="418" t="s">
        <v>905</v>
      </c>
      <c r="N23" s="576">
        <v>0.7</v>
      </c>
      <c r="O23" s="759"/>
      <c r="P23" s="763"/>
      <c r="Q23" s="424" t="s">
        <v>247</v>
      </c>
      <c r="R23" s="553" t="s">
        <v>863</v>
      </c>
      <c r="S23" s="422">
        <v>1</v>
      </c>
      <c r="T23" s="425" t="s">
        <v>860</v>
      </c>
      <c r="U23" s="576">
        <v>0.7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64"/>
      <c r="C24" s="426" t="s">
        <v>248</v>
      </c>
      <c r="D24" s="558" t="s">
        <v>864</v>
      </c>
      <c r="E24" s="428">
        <v>1</v>
      </c>
      <c r="F24" s="418" t="s">
        <v>904</v>
      </c>
      <c r="G24" s="576">
        <v>0.7</v>
      </c>
      <c r="H24" s="760"/>
      <c r="I24" s="764"/>
      <c r="J24" s="429" t="s">
        <v>248</v>
      </c>
      <c r="K24" s="559" t="s">
        <v>865</v>
      </c>
      <c r="L24" s="438">
        <v>1</v>
      </c>
      <c r="M24" s="418" t="s">
        <v>905</v>
      </c>
      <c r="N24" s="576">
        <v>0.7</v>
      </c>
      <c r="O24" s="760"/>
      <c r="P24" s="764"/>
      <c r="Q24" s="429" t="s">
        <v>248</v>
      </c>
      <c r="R24" s="556" t="s">
        <v>866</v>
      </c>
      <c r="S24" s="438">
        <v>1</v>
      </c>
      <c r="T24" s="437" t="s">
        <v>860</v>
      </c>
      <c r="U24" s="576">
        <v>0.7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762" t="s">
        <v>867</v>
      </c>
      <c r="C25" s="413" t="s">
        <v>246</v>
      </c>
      <c r="D25" s="550" t="s">
        <v>868</v>
      </c>
      <c r="E25" s="436">
        <v>1</v>
      </c>
      <c r="F25" s="418" t="s">
        <v>906</v>
      </c>
      <c r="G25" s="576">
        <v>1</v>
      </c>
      <c r="H25" s="758">
        <v>1</v>
      </c>
      <c r="I25" s="762" t="s">
        <v>867</v>
      </c>
      <c r="J25" s="416" t="s">
        <v>246</v>
      </c>
      <c r="K25" s="551" t="s">
        <v>868</v>
      </c>
      <c r="L25" s="436">
        <v>1</v>
      </c>
      <c r="M25" s="418" t="s">
        <v>907</v>
      </c>
      <c r="N25" s="576">
        <v>1</v>
      </c>
      <c r="O25" s="758">
        <v>2</v>
      </c>
      <c r="P25" s="762" t="s">
        <v>867</v>
      </c>
      <c r="Q25" s="416" t="s">
        <v>246</v>
      </c>
      <c r="R25" s="551" t="s">
        <v>868</v>
      </c>
      <c r="S25" s="436">
        <v>1</v>
      </c>
      <c r="T25" s="418" t="s">
        <v>871</v>
      </c>
      <c r="U25" s="576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763"/>
      <c r="C26" s="420" t="s">
        <v>247</v>
      </c>
      <c r="D26" s="552" t="s">
        <v>872</v>
      </c>
      <c r="E26" s="422">
        <v>1</v>
      </c>
      <c r="F26" s="418" t="s">
        <v>906</v>
      </c>
      <c r="G26" s="420">
        <v>1</v>
      </c>
      <c r="H26" s="759"/>
      <c r="I26" s="763"/>
      <c r="J26" s="424" t="s">
        <v>247</v>
      </c>
      <c r="K26" s="553" t="s">
        <v>872</v>
      </c>
      <c r="L26" s="422">
        <v>1</v>
      </c>
      <c r="M26" s="418" t="s">
        <v>907</v>
      </c>
      <c r="N26" s="420">
        <v>1</v>
      </c>
      <c r="O26" s="759"/>
      <c r="P26" s="763"/>
      <c r="Q26" s="424" t="s">
        <v>247</v>
      </c>
      <c r="R26" s="553" t="s">
        <v>872</v>
      </c>
      <c r="S26" s="422">
        <v>1</v>
      </c>
      <c r="T26" s="425" t="s">
        <v>871</v>
      </c>
      <c r="U26" s="420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 t="s">
        <v>248</v>
      </c>
      <c r="D27" s="558" t="s">
        <v>873</v>
      </c>
      <c r="E27" s="428">
        <v>1</v>
      </c>
      <c r="F27" s="418" t="s">
        <v>906</v>
      </c>
      <c r="G27" s="439">
        <v>1</v>
      </c>
      <c r="H27" s="760"/>
      <c r="I27" s="764"/>
      <c r="J27" s="429" t="s">
        <v>248</v>
      </c>
      <c r="K27" s="559" t="s">
        <v>874</v>
      </c>
      <c r="L27" s="438">
        <v>1</v>
      </c>
      <c r="M27" s="418" t="s">
        <v>907</v>
      </c>
      <c r="N27" s="439">
        <v>1</v>
      </c>
      <c r="O27" s="760"/>
      <c r="P27" s="764"/>
      <c r="Q27" s="429" t="s">
        <v>248</v>
      </c>
      <c r="R27" s="559" t="s">
        <v>874</v>
      </c>
      <c r="S27" s="438">
        <v>1</v>
      </c>
      <c r="T27" s="437" t="s">
        <v>871</v>
      </c>
      <c r="U27" s="439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thickBot="1" x14ac:dyDescent="0.3">
      <c r="B28" s="762" t="s">
        <v>908</v>
      </c>
      <c r="C28" s="413" t="s">
        <v>246</v>
      </c>
      <c r="D28" s="562" t="s">
        <v>896</v>
      </c>
      <c r="E28" s="436">
        <v>1</v>
      </c>
      <c r="F28" s="418" t="s">
        <v>906</v>
      </c>
      <c r="G28" s="576">
        <v>1.1000000000000001</v>
      </c>
      <c r="H28" s="758">
        <v>1</v>
      </c>
      <c r="I28" s="762" t="s">
        <v>908</v>
      </c>
      <c r="J28" s="416" t="s">
        <v>246</v>
      </c>
      <c r="K28" s="562" t="s">
        <v>897</v>
      </c>
      <c r="L28" s="436">
        <v>1</v>
      </c>
      <c r="M28" s="418" t="s">
        <v>907</v>
      </c>
      <c r="N28" s="576">
        <v>1.1000000000000001</v>
      </c>
      <c r="O28" s="758">
        <v>2</v>
      </c>
      <c r="P28" s="762" t="s">
        <v>908</v>
      </c>
      <c r="Q28" s="416" t="s">
        <v>246</v>
      </c>
      <c r="R28" s="562" t="s">
        <v>897</v>
      </c>
      <c r="S28" s="436">
        <v>1</v>
      </c>
      <c r="T28" s="418" t="s">
        <v>871</v>
      </c>
      <c r="U28" s="576">
        <v>1.1000000000000001</v>
      </c>
      <c r="V28" s="758">
        <v>3</v>
      </c>
    </row>
    <row r="29" spans="2:34" ht="24.95" customHeight="1" thickBot="1" x14ac:dyDescent="0.3">
      <c r="B29" s="763"/>
      <c r="C29" s="420" t="s">
        <v>247</v>
      </c>
      <c r="D29" s="562" t="s">
        <v>898</v>
      </c>
      <c r="E29" s="422">
        <v>1</v>
      </c>
      <c r="F29" s="418" t="s">
        <v>906</v>
      </c>
      <c r="G29" s="576">
        <v>1.1000000000000001</v>
      </c>
      <c r="H29" s="759"/>
      <c r="I29" s="763"/>
      <c r="J29" s="424" t="s">
        <v>247</v>
      </c>
      <c r="K29" s="562" t="s">
        <v>899</v>
      </c>
      <c r="L29" s="422">
        <v>1</v>
      </c>
      <c r="M29" s="418" t="s">
        <v>907</v>
      </c>
      <c r="N29" s="576">
        <v>1.1000000000000001</v>
      </c>
      <c r="O29" s="759"/>
      <c r="P29" s="763"/>
      <c r="Q29" s="424" t="s">
        <v>247</v>
      </c>
      <c r="R29" s="562" t="s">
        <v>899</v>
      </c>
      <c r="S29" s="422">
        <v>1</v>
      </c>
      <c r="T29" s="425" t="s">
        <v>871</v>
      </c>
      <c r="U29" s="576">
        <v>1.1000000000000001</v>
      </c>
      <c r="V29" s="759"/>
    </row>
    <row r="30" spans="2:34" ht="24.95" customHeight="1" thickBot="1" x14ac:dyDescent="0.3">
      <c r="B30" s="764"/>
      <c r="C30" s="426" t="s">
        <v>248</v>
      </c>
      <c r="D30" s="555" t="s">
        <v>900</v>
      </c>
      <c r="E30" s="428">
        <v>1</v>
      </c>
      <c r="F30" s="418" t="s">
        <v>906</v>
      </c>
      <c r="G30" s="576">
        <v>1.1000000000000001</v>
      </c>
      <c r="H30" s="760"/>
      <c r="I30" s="764"/>
      <c r="J30" s="429" t="s">
        <v>248</v>
      </c>
      <c r="K30" s="555" t="s">
        <v>901</v>
      </c>
      <c r="L30" s="438">
        <v>1</v>
      </c>
      <c r="M30" s="418" t="s">
        <v>907</v>
      </c>
      <c r="N30" s="576">
        <v>1.1000000000000001</v>
      </c>
      <c r="O30" s="760"/>
      <c r="P30" s="764"/>
      <c r="Q30" s="429" t="s">
        <v>248</v>
      </c>
      <c r="R30" s="555" t="s">
        <v>901</v>
      </c>
      <c r="S30" s="438">
        <v>1</v>
      </c>
      <c r="T30" s="437" t="s">
        <v>871</v>
      </c>
      <c r="U30" s="576">
        <v>1.1000000000000001</v>
      </c>
      <c r="V30" s="760"/>
    </row>
    <row r="31" spans="2:34" ht="24.95" customHeight="1" thickBot="1" x14ac:dyDescent="0.3">
      <c r="B31" s="762" t="s">
        <v>909</v>
      </c>
      <c r="C31" s="413" t="s">
        <v>246</v>
      </c>
      <c r="D31" s="550" t="s">
        <v>876</v>
      </c>
      <c r="E31" s="436">
        <v>1</v>
      </c>
      <c r="F31" s="418" t="s">
        <v>906</v>
      </c>
      <c r="G31" s="576">
        <v>1</v>
      </c>
      <c r="H31" s="758">
        <v>1</v>
      </c>
      <c r="I31" s="762" t="s">
        <v>909</v>
      </c>
      <c r="J31" s="416" t="s">
        <v>246</v>
      </c>
      <c r="K31" s="551" t="s">
        <v>877</v>
      </c>
      <c r="L31" s="436">
        <v>1</v>
      </c>
      <c r="M31" s="418" t="s">
        <v>907</v>
      </c>
      <c r="N31" s="576">
        <v>1</v>
      </c>
      <c r="O31" s="758">
        <v>2</v>
      </c>
      <c r="P31" s="762" t="s">
        <v>909</v>
      </c>
      <c r="Q31" s="416" t="s">
        <v>246</v>
      </c>
      <c r="R31" s="551" t="s">
        <v>878</v>
      </c>
      <c r="S31" s="436">
        <v>1</v>
      </c>
      <c r="T31" s="418" t="s">
        <v>871</v>
      </c>
      <c r="U31" s="576">
        <v>1</v>
      </c>
      <c r="V31" s="758">
        <v>3</v>
      </c>
    </row>
    <row r="32" spans="2:34" ht="24.95" customHeight="1" thickBot="1" x14ac:dyDescent="0.3">
      <c r="B32" s="763"/>
      <c r="C32" s="420" t="s">
        <v>247</v>
      </c>
      <c r="D32" s="552" t="s">
        <v>879</v>
      </c>
      <c r="E32" s="422">
        <v>1</v>
      </c>
      <c r="F32" s="418" t="s">
        <v>906</v>
      </c>
      <c r="G32" s="420">
        <v>1</v>
      </c>
      <c r="H32" s="759"/>
      <c r="I32" s="763"/>
      <c r="J32" s="424" t="s">
        <v>247</v>
      </c>
      <c r="K32" s="553" t="s">
        <v>880</v>
      </c>
      <c r="L32" s="422">
        <v>1</v>
      </c>
      <c r="M32" s="418" t="s">
        <v>907</v>
      </c>
      <c r="N32" s="420">
        <v>1</v>
      </c>
      <c r="O32" s="759"/>
      <c r="P32" s="763"/>
      <c r="Q32" s="424" t="s">
        <v>247</v>
      </c>
      <c r="R32" s="553" t="s">
        <v>881</v>
      </c>
      <c r="S32" s="422">
        <v>1</v>
      </c>
      <c r="T32" s="425" t="s">
        <v>871</v>
      </c>
      <c r="U32" s="420">
        <v>1</v>
      </c>
      <c r="V32" s="759"/>
    </row>
    <row r="33" spans="1:22" ht="24.95" customHeight="1" thickBot="1" x14ac:dyDescent="0.3">
      <c r="B33" s="764"/>
      <c r="C33" s="426" t="s">
        <v>248</v>
      </c>
      <c r="D33" s="558" t="s">
        <v>882</v>
      </c>
      <c r="E33" s="428">
        <v>1</v>
      </c>
      <c r="F33" s="418" t="s">
        <v>906</v>
      </c>
      <c r="G33" s="439">
        <v>1</v>
      </c>
      <c r="H33" s="760"/>
      <c r="I33" s="764"/>
      <c r="J33" s="429" t="s">
        <v>248</v>
      </c>
      <c r="K33" s="559" t="s">
        <v>883</v>
      </c>
      <c r="L33" s="438">
        <v>1</v>
      </c>
      <c r="M33" s="418" t="s">
        <v>907</v>
      </c>
      <c r="N33" s="439">
        <v>1</v>
      </c>
      <c r="O33" s="760"/>
      <c r="P33" s="764"/>
      <c r="Q33" s="429" t="s">
        <v>248</v>
      </c>
      <c r="R33" s="559" t="s">
        <v>884</v>
      </c>
      <c r="S33" s="438">
        <v>1</v>
      </c>
      <c r="T33" s="437" t="s">
        <v>871</v>
      </c>
      <c r="U33" s="439">
        <v>1</v>
      </c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>
        <v>1</v>
      </c>
      <c r="I34" s="745"/>
      <c r="J34" s="416"/>
      <c r="K34" s="551"/>
      <c r="L34" s="436"/>
      <c r="M34" s="418"/>
      <c r="N34" s="576"/>
      <c r="O34" s="758">
        <v>2</v>
      </c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>
        <v>1</v>
      </c>
      <c r="I37" s="745"/>
      <c r="J37" s="416"/>
      <c r="K37" s="551"/>
      <c r="L37" s="436"/>
      <c r="M37" s="418"/>
      <c r="N37" s="576"/>
      <c r="O37" s="758">
        <v>2</v>
      </c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>
        <v>1</v>
      </c>
      <c r="I40" s="745"/>
      <c r="J40" s="416"/>
      <c r="K40" s="551"/>
      <c r="L40" s="436"/>
      <c r="M40" s="418"/>
      <c r="N40" s="576"/>
      <c r="O40" s="758">
        <v>2</v>
      </c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>
        <v>1</v>
      </c>
      <c r="I43" s="745"/>
      <c r="J43" s="416"/>
      <c r="K43" s="551"/>
      <c r="L43" s="436"/>
      <c r="M43" s="418"/>
      <c r="N43" s="576"/>
      <c r="O43" s="758">
        <v>2</v>
      </c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190500</xdr:colOff>
                    <xdr:row>12</xdr:row>
                    <xdr:rowOff>304800</xdr:rowOff>
                  </from>
                  <to>
                    <xdr:col>0</xdr:col>
                    <xdr:colOff>1143000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161925</xdr:colOff>
                    <xdr:row>7</xdr:row>
                    <xdr:rowOff>219075</xdr:rowOff>
                  </from>
                  <to>
                    <xdr:col>0</xdr:col>
                    <xdr:colOff>1085850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200025</xdr:colOff>
                    <xdr:row>15</xdr:row>
                    <xdr:rowOff>142875</xdr:rowOff>
                  </from>
                  <to>
                    <xdr:col>0</xdr:col>
                    <xdr:colOff>1133475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200025</xdr:colOff>
                    <xdr:row>18</xdr:row>
                    <xdr:rowOff>152400</xdr:rowOff>
                  </from>
                  <to>
                    <xdr:col>0</xdr:col>
                    <xdr:colOff>1133475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200025</xdr:colOff>
                    <xdr:row>21</xdr:row>
                    <xdr:rowOff>114300</xdr:rowOff>
                  </from>
                  <to>
                    <xdr:col>0</xdr:col>
                    <xdr:colOff>1133475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200025</xdr:colOff>
                    <xdr:row>24</xdr:row>
                    <xdr:rowOff>171450</xdr:rowOff>
                  </from>
                  <to>
                    <xdr:col>0</xdr:col>
                    <xdr:colOff>1133475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200025</xdr:colOff>
                    <xdr:row>27</xdr:row>
                    <xdr:rowOff>180975</xdr:rowOff>
                  </from>
                  <to>
                    <xdr:col>0</xdr:col>
                    <xdr:colOff>1133475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200025</xdr:colOff>
                    <xdr:row>30</xdr:row>
                    <xdr:rowOff>200025</xdr:rowOff>
                  </from>
                  <to>
                    <xdr:col>0</xdr:col>
                    <xdr:colOff>1133475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200025</xdr:colOff>
                    <xdr:row>33</xdr:row>
                    <xdr:rowOff>161925</xdr:rowOff>
                  </from>
                  <to>
                    <xdr:col>0</xdr:col>
                    <xdr:colOff>1133475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200025</xdr:colOff>
                    <xdr:row>36</xdr:row>
                    <xdr:rowOff>219075</xdr:rowOff>
                  </from>
                  <to>
                    <xdr:col>0</xdr:col>
                    <xdr:colOff>1133475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200025</xdr:colOff>
                    <xdr:row>39</xdr:row>
                    <xdr:rowOff>190500</xdr:rowOff>
                  </from>
                  <to>
                    <xdr:col>0</xdr:col>
                    <xdr:colOff>1133475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200025</xdr:colOff>
                    <xdr:row>42</xdr:row>
                    <xdr:rowOff>200025</xdr:rowOff>
                  </from>
                  <to>
                    <xdr:col>0</xdr:col>
                    <xdr:colOff>1133475</xdr:colOff>
                    <xdr:row>44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B6B2-7FD7-4713-BE6B-93224761E4F0}">
  <sheetPr codeName="Лист12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1024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69" t="s">
        <v>917</v>
      </c>
      <c r="C7" s="439" t="s">
        <v>246</v>
      </c>
      <c r="D7" s="571" t="s">
        <v>918</v>
      </c>
      <c r="E7" s="469">
        <v>1</v>
      </c>
      <c r="F7" s="467" t="s">
        <v>912</v>
      </c>
      <c r="G7" s="413">
        <v>0.2</v>
      </c>
      <c r="H7" s="758">
        <v>1</v>
      </c>
      <c r="I7" s="769" t="s">
        <v>917</v>
      </c>
      <c r="J7" s="439" t="s">
        <v>246</v>
      </c>
      <c r="K7" s="571" t="s">
        <v>918</v>
      </c>
      <c r="L7" s="470">
        <v>1</v>
      </c>
      <c r="M7" s="436" t="s">
        <v>913</v>
      </c>
      <c r="N7" s="413">
        <v>0.2</v>
      </c>
      <c r="O7" s="758">
        <v>2</v>
      </c>
      <c r="P7" s="769" t="s">
        <v>917</v>
      </c>
      <c r="Q7" s="439" t="s">
        <v>246</v>
      </c>
      <c r="R7" s="571" t="s">
        <v>918</v>
      </c>
      <c r="S7" s="469">
        <v>1</v>
      </c>
      <c r="T7" s="436" t="s">
        <v>914</v>
      </c>
      <c r="U7" s="413">
        <v>0.2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70"/>
      <c r="C8" s="420" t="s">
        <v>247</v>
      </c>
      <c r="D8" s="571" t="s">
        <v>919</v>
      </c>
      <c r="E8" s="421">
        <v>1</v>
      </c>
      <c r="F8" s="467" t="s">
        <v>912</v>
      </c>
      <c r="G8" s="420">
        <v>0.2</v>
      </c>
      <c r="H8" s="759"/>
      <c r="I8" s="770"/>
      <c r="J8" s="420" t="s">
        <v>247</v>
      </c>
      <c r="K8" s="571" t="s">
        <v>919</v>
      </c>
      <c r="L8" s="459">
        <v>1</v>
      </c>
      <c r="M8" s="436" t="s">
        <v>913</v>
      </c>
      <c r="N8" s="420">
        <v>0.2</v>
      </c>
      <c r="O8" s="759"/>
      <c r="P8" s="770"/>
      <c r="Q8" s="420" t="s">
        <v>247</v>
      </c>
      <c r="R8" s="571" t="s">
        <v>919</v>
      </c>
      <c r="S8" s="421">
        <v>1</v>
      </c>
      <c r="T8" s="436" t="s">
        <v>914</v>
      </c>
      <c r="U8" s="420">
        <v>0.2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1"/>
      <c r="C9" s="426" t="s">
        <v>248</v>
      </c>
      <c r="D9" s="573" t="s">
        <v>920</v>
      </c>
      <c r="E9" s="457">
        <v>1</v>
      </c>
      <c r="F9" s="467" t="s">
        <v>912</v>
      </c>
      <c r="G9" s="471">
        <v>0.2</v>
      </c>
      <c r="H9" s="760"/>
      <c r="I9" s="771"/>
      <c r="J9" s="426" t="s">
        <v>248</v>
      </c>
      <c r="K9" s="573" t="s">
        <v>920</v>
      </c>
      <c r="L9" s="462">
        <v>1</v>
      </c>
      <c r="M9" s="436" t="s">
        <v>913</v>
      </c>
      <c r="N9" s="471">
        <v>0.2</v>
      </c>
      <c r="O9" s="760"/>
      <c r="P9" s="771"/>
      <c r="Q9" s="426" t="s">
        <v>248</v>
      </c>
      <c r="R9" s="573" t="s">
        <v>920</v>
      </c>
      <c r="S9" s="463">
        <v>1</v>
      </c>
      <c r="T9" s="436" t="s">
        <v>914</v>
      </c>
      <c r="U9" s="471">
        <v>0.2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69" t="s">
        <v>910</v>
      </c>
      <c r="C13" s="413" t="s">
        <v>246</v>
      </c>
      <c r="D13" s="571" t="s">
        <v>911</v>
      </c>
      <c r="E13" s="455">
        <v>1</v>
      </c>
      <c r="F13" s="436" t="s">
        <v>912</v>
      </c>
      <c r="G13" s="574">
        <v>0.1</v>
      </c>
      <c r="H13" s="755">
        <v>1</v>
      </c>
      <c r="I13" s="769" t="s">
        <v>910</v>
      </c>
      <c r="J13" s="413" t="s">
        <v>246</v>
      </c>
      <c r="K13" s="571" t="s">
        <v>911</v>
      </c>
      <c r="L13" s="458">
        <v>1</v>
      </c>
      <c r="M13" s="436" t="s">
        <v>913</v>
      </c>
      <c r="N13" s="574">
        <v>0.1</v>
      </c>
      <c r="O13" s="755">
        <v>2</v>
      </c>
      <c r="P13" s="769" t="s">
        <v>910</v>
      </c>
      <c r="Q13" s="413" t="s">
        <v>246</v>
      </c>
      <c r="R13" s="571" t="s">
        <v>911</v>
      </c>
      <c r="S13" s="455">
        <v>1</v>
      </c>
      <c r="T13" s="436" t="s">
        <v>914</v>
      </c>
      <c r="U13" s="574">
        <v>0.1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70"/>
      <c r="C14" s="420" t="s">
        <v>247</v>
      </c>
      <c r="D14" s="571" t="s">
        <v>915</v>
      </c>
      <c r="E14" s="421">
        <v>1</v>
      </c>
      <c r="F14" s="436" t="s">
        <v>912</v>
      </c>
      <c r="G14" s="574">
        <v>0.1</v>
      </c>
      <c r="H14" s="756"/>
      <c r="I14" s="770"/>
      <c r="J14" s="420" t="s">
        <v>247</v>
      </c>
      <c r="K14" s="571" t="s">
        <v>915</v>
      </c>
      <c r="L14" s="459">
        <v>1</v>
      </c>
      <c r="M14" s="436" t="s">
        <v>913</v>
      </c>
      <c r="N14" s="574">
        <v>0.1</v>
      </c>
      <c r="O14" s="756"/>
      <c r="P14" s="770"/>
      <c r="Q14" s="420" t="s">
        <v>247</v>
      </c>
      <c r="R14" s="571" t="s">
        <v>915</v>
      </c>
      <c r="S14" s="421">
        <v>1</v>
      </c>
      <c r="T14" s="436" t="s">
        <v>914</v>
      </c>
      <c r="U14" s="574">
        <v>0.1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1"/>
      <c r="C15" s="426" t="s">
        <v>248</v>
      </c>
      <c r="D15" s="572" t="s">
        <v>916</v>
      </c>
      <c r="E15" s="457">
        <v>1</v>
      </c>
      <c r="F15" s="467" t="s">
        <v>912</v>
      </c>
      <c r="G15" s="576">
        <v>0.1</v>
      </c>
      <c r="H15" s="757"/>
      <c r="I15" s="771"/>
      <c r="J15" s="426" t="s">
        <v>248</v>
      </c>
      <c r="K15" s="572" t="s">
        <v>916</v>
      </c>
      <c r="L15" s="468">
        <v>1</v>
      </c>
      <c r="M15" s="436" t="s">
        <v>913</v>
      </c>
      <c r="N15" s="576">
        <v>0.1</v>
      </c>
      <c r="O15" s="757"/>
      <c r="P15" s="771"/>
      <c r="Q15" s="426" t="s">
        <v>248</v>
      </c>
      <c r="R15" s="572" t="s">
        <v>916</v>
      </c>
      <c r="S15" s="457">
        <v>1</v>
      </c>
      <c r="T15" s="436" t="s">
        <v>914</v>
      </c>
      <c r="U15" s="576">
        <v>0.1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69" t="s">
        <v>917</v>
      </c>
      <c r="C16" s="439" t="s">
        <v>246</v>
      </c>
      <c r="D16" s="571" t="s">
        <v>918</v>
      </c>
      <c r="E16" s="469">
        <v>1</v>
      </c>
      <c r="F16" s="467" t="s">
        <v>912</v>
      </c>
      <c r="G16" s="413">
        <v>0.2</v>
      </c>
      <c r="H16" s="761">
        <v>1</v>
      </c>
      <c r="I16" s="769" t="s">
        <v>917</v>
      </c>
      <c r="J16" s="439" t="s">
        <v>246</v>
      </c>
      <c r="K16" s="571" t="s">
        <v>918</v>
      </c>
      <c r="L16" s="470">
        <v>1</v>
      </c>
      <c r="M16" s="436" t="s">
        <v>913</v>
      </c>
      <c r="N16" s="413">
        <v>0.2</v>
      </c>
      <c r="O16" s="773">
        <v>2</v>
      </c>
      <c r="P16" s="769" t="s">
        <v>917</v>
      </c>
      <c r="Q16" s="439" t="s">
        <v>246</v>
      </c>
      <c r="R16" s="571" t="s">
        <v>918</v>
      </c>
      <c r="S16" s="469">
        <v>1</v>
      </c>
      <c r="T16" s="436" t="s">
        <v>914</v>
      </c>
      <c r="U16" s="413">
        <v>0.2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70"/>
      <c r="C17" s="420" t="s">
        <v>247</v>
      </c>
      <c r="D17" s="571" t="s">
        <v>919</v>
      </c>
      <c r="E17" s="421">
        <v>1</v>
      </c>
      <c r="F17" s="467" t="s">
        <v>912</v>
      </c>
      <c r="G17" s="420">
        <v>0.2</v>
      </c>
      <c r="H17" s="759"/>
      <c r="I17" s="770"/>
      <c r="J17" s="420" t="s">
        <v>247</v>
      </c>
      <c r="K17" s="571" t="s">
        <v>919</v>
      </c>
      <c r="L17" s="459">
        <v>1</v>
      </c>
      <c r="M17" s="436" t="s">
        <v>913</v>
      </c>
      <c r="N17" s="420">
        <v>0.2</v>
      </c>
      <c r="O17" s="756"/>
      <c r="P17" s="770"/>
      <c r="Q17" s="420" t="s">
        <v>247</v>
      </c>
      <c r="R17" s="571" t="s">
        <v>919</v>
      </c>
      <c r="S17" s="421">
        <v>1</v>
      </c>
      <c r="T17" s="436" t="s">
        <v>914</v>
      </c>
      <c r="U17" s="420">
        <v>0.2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1"/>
      <c r="C18" s="426" t="s">
        <v>248</v>
      </c>
      <c r="D18" s="573" t="s">
        <v>920</v>
      </c>
      <c r="E18" s="457">
        <v>1</v>
      </c>
      <c r="F18" s="467" t="s">
        <v>912</v>
      </c>
      <c r="G18" s="471">
        <v>0.2</v>
      </c>
      <c r="H18" s="760"/>
      <c r="I18" s="771"/>
      <c r="J18" s="426" t="s">
        <v>248</v>
      </c>
      <c r="K18" s="573" t="s">
        <v>920</v>
      </c>
      <c r="L18" s="462">
        <v>1</v>
      </c>
      <c r="M18" s="436" t="s">
        <v>913</v>
      </c>
      <c r="N18" s="471">
        <v>0.2</v>
      </c>
      <c r="O18" s="757"/>
      <c r="P18" s="771"/>
      <c r="Q18" s="426" t="s">
        <v>248</v>
      </c>
      <c r="R18" s="573" t="s">
        <v>920</v>
      </c>
      <c r="S18" s="463">
        <v>1</v>
      </c>
      <c r="T18" s="436" t="s">
        <v>914</v>
      </c>
      <c r="U18" s="471">
        <v>0.2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69" t="s">
        <v>921</v>
      </c>
      <c r="C19" s="413" t="s">
        <v>246</v>
      </c>
      <c r="D19" s="550" t="s">
        <v>922</v>
      </c>
      <c r="E19" s="455">
        <v>1</v>
      </c>
      <c r="F19" s="467" t="s">
        <v>912</v>
      </c>
      <c r="G19" s="413">
        <v>0.3</v>
      </c>
      <c r="H19" s="758">
        <v>1</v>
      </c>
      <c r="I19" s="769" t="s">
        <v>921</v>
      </c>
      <c r="J19" s="413" t="s">
        <v>246</v>
      </c>
      <c r="K19" s="550" t="s">
        <v>922</v>
      </c>
      <c r="L19" s="458">
        <v>1</v>
      </c>
      <c r="M19" s="436" t="s">
        <v>913</v>
      </c>
      <c r="N19" s="413">
        <v>0.3</v>
      </c>
      <c r="O19" s="755">
        <v>2</v>
      </c>
      <c r="P19" s="769" t="s">
        <v>921</v>
      </c>
      <c r="Q19" s="413" t="s">
        <v>246</v>
      </c>
      <c r="R19" s="550" t="s">
        <v>922</v>
      </c>
      <c r="S19" s="455">
        <v>1</v>
      </c>
      <c r="T19" s="436" t="s">
        <v>914</v>
      </c>
      <c r="U19" s="413">
        <v>0.3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70"/>
      <c r="C20" s="420" t="s">
        <v>247</v>
      </c>
      <c r="D20" s="552" t="s">
        <v>923</v>
      </c>
      <c r="E20" s="421">
        <v>1</v>
      </c>
      <c r="F20" s="467" t="s">
        <v>912</v>
      </c>
      <c r="G20" s="420">
        <v>0.3</v>
      </c>
      <c r="H20" s="759"/>
      <c r="I20" s="770"/>
      <c r="J20" s="420" t="s">
        <v>247</v>
      </c>
      <c r="K20" s="552" t="s">
        <v>923</v>
      </c>
      <c r="L20" s="459">
        <v>1</v>
      </c>
      <c r="M20" s="436" t="s">
        <v>913</v>
      </c>
      <c r="N20" s="420">
        <v>0.3</v>
      </c>
      <c r="O20" s="756"/>
      <c r="P20" s="770"/>
      <c r="Q20" s="420" t="s">
        <v>247</v>
      </c>
      <c r="R20" s="552" t="s">
        <v>923</v>
      </c>
      <c r="S20" s="421">
        <v>1</v>
      </c>
      <c r="T20" s="436" t="s">
        <v>914</v>
      </c>
      <c r="U20" s="420">
        <v>0.3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1"/>
      <c r="C21" s="426" t="s">
        <v>248</v>
      </c>
      <c r="D21" s="558" t="s">
        <v>924</v>
      </c>
      <c r="E21" s="457">
        <v>1</v>
      </c>
      <c r="F21" s="467" t="s">
        <v>912</v>
      </c>
      <c r="G21" s="471">
        <v>0.3</v>
      </c>
      <c r="H21" s="760"/>
      <c r="I21" s="771"/>
      <c r="J21" s="426" t="s">
        <v>248</v>
      </c>
      <c r="K21" s="558" t="s">
        <v>924</v>
      </c>
      <c r="L21" s="462">
        <v>1</v>
      </c>
      <c r="M21" s="436" t="s">
        <v>913</v>
      </c>
      <c r="N21" s="471">
        <v>0.3</v>
      </c>
      <c r="O21" s="757"/>
      <c r="P21" s="771"/>
      <c r="Q21" s="426" t="s">
        <v>248</v>
      </c>
      <c r="R21" s="558" t="s">
        <v>924</v>
      </c>
      <c r="S21" s="463">
        <v>1</v>
      </c>
      <c r="T21" s="436" t="s">
        <v>914</v>
      </c>
      <c r="U21" s="471">
        <v>0.3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69" t="s">
        <v>925</v>
      </c>
      <c r="C22" s="413" t="s">
        <v>246</v>
      </c>
      <c r="D22" s="571" t="s">
        <v>926</v>
      </c>
      <c r="E22" s="455">
        <v>1</v>
      </c>
      <c r="F22" s="467" t="s">
        <v>927</v>
      </c>
      <c r="G22" s="413">
        <v>0.4</v>
      </c>
      <c r="H22" s="758">
        <v>1</v>
      </c>
      <c r="I22" s="769" t="s">
        <v>925</v>
      </c>
      <c r="J22" s="413" t="s">
        <v>246</v>
      </c>
      <c r="K22" s="571" t="s">
        <v>926</v>
      </c>
      <c r="L22" s="458">
        <v>1</v>
      </c>
      <c r="M22" s="467" t="s">
        <v>928</v>
      </c>
      <c r="N22" s="413">
        <v>0.4</v>
      </c>
      <c r="O22" s="755">
        <v>2</v>
      </c>
      <c r="P22" s="769" t="s">
        <v>925</v>
      </c>
      <c r="Q22" s="413" t="s">
        <v>246</v>
      </c>
      <c r="R22" s="571" t="s">
        <v>926</v>
      </c>
      <c r="S22" s="455">
        <v>1</v>
      </c>
      <c r="T22" s="467" t="s">
        <v>929</v>
      </c>
      <c r="U22" s="413">
        <v>0.4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70"/>
      <c r="C23" s="420" t="s">
        <v>247</v>
      </c>
      <c r="D23" s="572" t="s">
        <v>930</v>
      </c>
      <c r="E23" s="421">
        <v>1</v>
      </c>
      <c r="F23" s="467" t="s">
        <v>927</v>
      </c>
      <c r="G23" s="420">
        <v>0.4</v>
      </c>
      <c r="H23" s="759"/>
      <c r="I23" s="770"/>
      <c r="J23" s="420" t="s">
        <v>247</v>
      </c>
      <c r="K23" s="572" t="s">
        <v>930</v>
      </c>
      <c r="L23" s="459">
        <v>1</v>
      </c>
      <c r="M23" s="467" t="s">
        <v>928</v>
      </c>
      <c r="N23" s="420">
        <v>0.4</v>
      </c>
      <c r="O23" s="756"/>
      <c r="P23" s="770"/>
      <c r="Q23" s="420" t="s">
        <v>247</v>
      </c>
      <c r="R23" s="572" t="s">
        <v>930</v>
      </c>
      <c r="S23" s="421">
        <v>1</v>
      </c>
      <c r="T23" s="467" t="s">
        <v>929</v>
      </c>
      <c r="U23" s="420">
        <v>0.4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1"/>
      <c r="C24" s="426" t="s">
        <v>248</v>
      </c>
      <c r="D24" s="558" t="s">
        <v>931</v>
      </c>
      <c r="E24" s="457">
        <v>1</v>
      </c>
      <c r="F24" s="467" t="s">
        <v>927</v>
      </c>
      <c r="G24" s="426">
        <v>0.4</v>
      </c>
      <c r="H24" s="760"/>
      <c r="I24" s="771"/>
      <c r="J24" s="426" t="s">
        <v>248</v>
      </c>
      <c r="K24" s="558" t="s">
        <v>931</v>
      </c>
      <c r="L24" s="462">
        <v>1</v>
      </c>
      <c r="M24" s="467" t="s">
        <v>928</v>
      </c>
      <c r="N24" s="426">
        <v>0.4</v>
      </c>
      <c r="O24" s="757"/>
      <c r="P24" s="771"/>
      <c r="Q24" s="426" t="s">
        <v>248</v>
      </c>
      <c r="R24" s="558" t="s">
        <v>931</v>
      </c>
      <c r="S24" s="463">
        <v>1</v>
      </c>
      <c r="T24" s="467" t="s">
        <v>929</v>
      </c>
      <c r="U24" s="426">
        <v>0.4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472"/>
      <c r="C25" s="539"/>
      <c r="D25" s="570"/>
      <c r="E25" s="414">
        <v>1</v>
      </c>
      <c r="F25" s="417"/>
      <c r="G25" s="461">
        <v>0.8</v>
      </c>
      <c r="H25" s="473"/>
      <c r="I25" s="474"/>
      <c r="J25" s="475"/>
      <c r="K25" s="570"/>
      <c r="L25" s="476">
        <v>1</v>
      </c>
      <c r="M25" s="477"/>
      <c r="N25" s="466">
        <v>0.9</v>
      </c>
      <c r="O25" s="475"/>
      <c r="P25" s="745"/>
      <c r="Q25" s="475"/>
      <c r="R25" s="570"/>
      <c r="S25" s="414"/>
      <c r="T25" s="417"/>
      <c r="U25" s="464"/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478"/>
      <c r="C26" s="539"/>
      <c r="D26" s="570"/>
      <c r="E26" s="421">
        <v>1</v>
      </c>
      <c r="F26" s="417"/>
      <c r="G26" s="464">
        <v>0.8</v>
      </c>
      <c r="H26" s="473"/>
      <c r="I26" s="474"/>
      <c r="J26" s="475"/>
      <c r="K26" s="570"/>
      <c r="L26" s="476"/>
      <c r="M26" s="460"/>
      <c r="N26" s="466"/>
      <c r="O26" s="475"/>
      <c r="P26" s="746"/>
      <c r="Q26" s="475"/>
      <c r="R26" s="570"/>
      <c r="S26" s="414"/>
      <c r="T26" s="422"/>
      <c r="U26" s="464"/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479"/>
      <c r="C27" s="539"/>
      <c r="D27" s="480"/>
      <c r="E27" s="427">
        <v>1</v>
      </c>
      <c r="F27" s="417"/>
      <c r="G27" s="464">
        <v>0.8</v>
      </c>
      <c r="H27" s="473"/>
      <c r="I27" s="474"/>
      <c r="J27" s="475"/>
      <c r="K27" s="480"/>
      <c r="L27" s="476"/>
      <c r="M27" s="481"/>
      <c r="N27" s="466"/>
      <c r="O27" s="475"/>
      <c r="P27" s="765"/>
      <c r="Q27" s="475"/>
      <c r="R27" s="480"/>
      <c r="S27" s="414"/>
      <c r="T27" s="430"/>
      <c r="U27" s="464"/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thickBot="1" x14ac:dyDescent="0.3">
      <c r="B28" s="769"/>
      <c r="C28" s="413"/>
      <c r="D28" s="550"/>
      <c r="E28" s="455"/>
      <c r="F28" s="436"/>
      <c r="G28" s="574"/>
      <c r="H28" s="755">
        <v>1</v>
      </c>
      <c r="I28" s="766"/>
      <c r="J28" s="413"/>
      <c r="K28" s="550"/>
      <c r="L28" s="458"/>
      <c r="M28" s="436"/>
      <c r="N28" s="574"/>
      <c r="O28" s="755">
        <v>2</v>
      </c>
      <c r="P28" s="745"/>
      <c r="Q28" s="413"/>
      <c r="R28" s="550"/>
      <c r="S28" s="455"/>
      <c r="T28" s="436"/>
      <c r="U28" s="574"/>
      <c r="V28" s="758">
        <v>3</v>
      </c>
    </row>
    <row r="29" spans="2:34" ht="24.95" customHeight="1" thickBot="1" x14ac:dyDescent="0.3">
      <c r="B29" s="770"/>
      <c r="C29" s="420"/>
      <c r="D29" s="550"/>
      <c r="E29" s="421"/>
      <c r="F29" s="436"/>
      <c r="G29" s="574"/>
      <c r="H29" s="756"/>
      <c r="I29" s="767"/>
      <c r="J29" s="420"/>
      <c r="K29" s="550"/>
      <c r="L29" s="459"/>
      <c r="M29" s="436"/>
      <c r="N29" s="574"/>
      <c r="O29" s="756"/>
      <c r="P29" s="746"/>
      <c r="Q29" s="420"/>
      <c r="R29" s="550"/>
      <c r="S29" s="421"/>
      <c r="T29" s="436"/>
      <c r="U29" s="574"/>
      <c r="V29" s="759"/>
    </row>
    <row r="30" spans="2:34" ht="24.95" customHeight="1" thickBot="1" x14ac:dyDescent="0.3">
      <c r="B30" s="771"/>
      <c r="C30" s="426"/>
      <c r="D30" s="558"/>
      <c r="E30" s="457"/>
      <c r="F30" s="467"/>
      <c r="G30" s="576"/>
      <c r="H30" s="757"/>
      <c r="I30" s="768"/>
      <c r="J30" s="426"/>
      <c r="K30" s="558"/>
      <c r="L30" s="468"/>
      <c r="M30" s="436"/>
      <c r="N30" s="576"/>
      <c r="O30" s="757"/>
      <c r="P30" s="765"/>
      <c r="Q30" s="426"/>
      <c r="R30" s="558"/>
      <c r="S30" s="457"/>
      <c r="T30" s="436"/>
      <c r="U30" s="57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>
        <v>1</v>
      </c>
      <c r="I31" s="745"/>
      <c r="J31" s="416"/>
      <c r="K31" s="563"/>
      <c r="L31" s="436"/>
      <c r="M31" s="418"/>
      <c r="N31" s="577"/>
      <c r="O31" s="758">
        <v>2</v>
      </c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>
        <v>1</v>
      </c>
      <c r="I34" s="745"/>
      <c r="J34" s="416"/>
      <c r="K34" s="551"/>
      <c r="L34" s="436"/>
      <c r="M34" s="418"/>
      <c r="N34" s="576"/>
      <c r="O34" s="758">
        <v>2</v>
      </c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>
        <v>1</v>
      </c>
      <c r="I37" s="745"/>
      <c r="J37" s="416"/>
      <c r="K37" s="551"/>
      <c r="L37" s="436"/>
      <c r="M37" s="418"/>
      <c r="N37" s="576"/>
      <c r="O37" s="758">
        <v>2</v>
      </c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>
        <v>1</v>
      </c>
      <c r="I40" s="745"/>
      <c r="J40" s="416"/>
      <c r="K40" s="551"/>
      <c r="L40" s="436"/>
      <c r="M40" s="418"/>
      <c r="N40" s="576"/>
      <c r="O40" s="758">
        <v>2</v>
      </c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>
        <v>1</v>
      </c>
      <c r="I43" s="745"/>
      <c r="J43" s="416"/>
      <c r="K43" s="551"/>
      <c r="L43" s="436"/>
      <c r="M43" s="418"/>
      <c r="N43" s="576"/>
      <c r="O43" s="758">
        <v>2</v>
      </c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5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200025</xdr:colOff>
                    <xdr:row>12</xdr:row>
                    <xdr:rowOff>180975</xdr:rowOff>
                  </from>
                  <to>
                    <xdr:col>0</xdr:col>
                    <xdr:colOff>1152525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171450</xdr:colOff>
                    <xdr:row>7</xdr:row>
                    <xdr:rowOff>95250</xdr:rowOff>
                  </from>
                  <to>
                    <xdr:col>0</xdr:col>
                    <xdr:colOff>1095375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209550</xdr:colOff>
                    <xdr:row>15</xdr:row>
                    <xdr:rowOff>19050</xdr:rowOff>
                  </from>
                  <to>
                    <xdr:col>0</xdr:col>
                    <xdr:colOff>1143000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209550</xdr:colOff>
                    <xdr:row>18</xdr:row>
                    <xdr:rowOff>28575</xdr:rowOff>
                  </from>
                  <to>
                    <xdr:col>0</xdr:col>
                    <xdr:colOff>1143000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209550</xdr:colOff>
                    <xdr:row>20</xdr:row>
                    <xdr:rowOff>304800</xdr:rowOff>
                  </from>
                  <to>
                    <xdr:col>0</xdr:col>
                    <xdr:colOff>1143000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209550</xdr:colOff>
                    <xdr:row>24</xdr:row>
                    <xdr:rowOff>47625</xdr:rowOff>
                  </from>
                  <to>
                    <xdr:col>0</xdr:col>
                    <xdr:colOff>1143000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209550</xdr:colOff>
                    <xdr:row>27</xdr:row>
                    <xdr:rowOff>57150</xdr:rowOff>
                  </from>
                  <to>
                    <xdr:col>0</xdr:col>
                    <xdr:colOff>1143000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209550</xdr:colOff>
                    <xdr:row>30</xdr:row>
                    <xdr:rowOff>76200</xdr:rowOff>
                  </from>
                  <to>
                    <xdr:col>0</xdr:col>
                    <xdr:colOff>1143000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209550</xdr:colOff>
                    <xdr:row>33</xdr:row>
                    <xdr:rowOff>38100</xdr:rowOff>
                  </from>
                  <to>
                    <xdr:col>0</xdr:col>
                    <xdr:colOff>1143000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209550</xdr:colOff>
                    <xdr:row>36</xdr:row>
                    <xdr:rowOff>95250</xdr:rowOff>
                  </from>
                  <to>
                    <xdr:col>0</xdr:col>
                    <xdr:colOff>1143000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209550</xdr:colOff>
                    <xdr:row>39</xdr:row>
                    <xdr:rowOff>66675</xdr:rowOff>
                  </from>
                  <to>
                    <xdr:col>0</xdr:col>
                    <xdr:colOff>1143000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209550</xdr:colOff>
                    <xdr:row>42</xdr:row>
                    <xdr:rowOff>76200</xdr:rowOff>
                  </from>
                  <to>
                    <xdr:col>0</xdr:col>
                    <xdr:colOff>1143000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7109-B716-4B5B-BF1C-9377335AAD61}">
  <sheetPr codeName="Лист13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8.8554687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1025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69" t="s">
        <v>921</v>
      </c>
      <c r="C7" s="413" t="s">
        <v>246</v>
      </c>
      <c r="D7" s="550" t="s">
        <v>922</v>
      </c>
      <c r="E7" s="455">
        <v>1</v>
      </c>
      <c r="F7" s="467" t="s">
        <v>912</v>
      </c>
      <c r="G7" s="413">
        <v>0.3</v>
      </c>
      <c r="H7" s="758">
        <v>1</v>
      </c>
      <c r="I7" s="769" t="s">
        <v>921</v>
      </c>
      <c r="J7" s="413" t="s">
        <v>246</v>
      </c>
      <c r="K7" s="550" t="s">
        <v>922</v>
      </c>
      <c r="L7" s="458">
        <v>1</v>
      </c>
      <c r="M7" s="436" t="s">
        <v>913</v>
      </c>
      <c r="N7" s="413">
        <v>0.3</v>
      </c>
      <c r="O7" s="758">
        <v>2</v>
      </c>
      <c r="P7" s="769" t="s">
        <v>921</v>
      </c>
      <c r="Q7" s="413" t="s">
        <v>246</v>
      </c>
      <c r="R7" s="550" t="s">
        <v>922</v>
      </c>
      <c r="S7" s="455">
        <v>1</v>
      </c>
      <c r="T7" s="436" t="s">
        <v>914</v>
      </c>
      <c r="U7" s="413">
        <v>0.3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70"/>
      <c r="C8" s="420" t="s">
        <v>247</v>
      </c>
      <c r="D8" s="552" t="s">
        <v>923</v>
      </c>
      <c r="E8" s="421">
        <v>1</v>
      </c>
      <c r="F8" s="467" t="s">
        <v>912</v>
      </c>
      <c r="G8" s="420">
        <v>0.3</v>
      </c>
      <c r="H8" s="759"/>
      <c r="I8" s="770"/>
      <c r="J8" s="420" t="s">
        <v>247</v>
      </c>
      <c r="K8" s="552" t="s">
        <v>923</v>
      </c>
      <c r="L8" s="459">
        <v>1</v>
      </c>
      <c r="M8" s="436" t="s">
        <v>913</v>
      </c>
      <c r="N8" s="420">
        <v>0.3</v>
      </c>
      <c r="O8" s="759"/>
      <c r="P8" s="770"/>
      <c r="Q8" s="420" t="s">
        <v>247</v>
      </c>
      <c r="R8" s="552" t="s">
        <v>923</v>
      </c>
      <c r="S8" s="421">
        <v>1</v>
      </c>
      <c r="T8" s="436" t="s">
        <v>914</v>
      </c>
      <c r="U8" s="420">
        <v>0.3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1"/>
      <c r="C9" s="426" t="s">
        <v>248</v>
      </c>
      <c r="D9" s="558" t="s">
        <v>924</v>
      </c>
      <c r="E9" s="457">
        <v>1</v>
      </c>
      <c r="F9" s="467" t="s">
        <v>912</v>
      </c>
      <c r="G9" s="471">
        <v>0.3</v>
      </c>
      <c r="H9" s="760"/>
      <c r="I9" s="771"/>
      <c r="J9" s="426" t="s">
        <v>248</v>
      </c>
      <c r="K9" s="558" t="s">
        <v>924</v>
      </c>
      <c r="L9" s="462">
        <v>1</v>
      </c>
      <c r="M9" s="436" t="s">
        <v>913</v>
      </c>
      <c r="N9" s="471">
        <v>0.3</v>
      </c>
      <c r="O9" s="760"/>
      <c r="P9" s="771"/>
      <c r="Q9" s="426" t="s">
        <v>248</v>
      </c>
      <c r="R9" s="558" t="s">
        <v>924</v>
      </c>
      <c r="S9" s="463">
        <v>1</v>
      </c>
      <c r="T9" s="436" t="s">
        <v>914</v>
      </c>
      <c r="U9" s="471">
        <v>0.3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69" t="s">
        <v>910</v>
      </c>
      <c r="C13" s="413" t="s">
        <v>246</v>
      </c>
      <c r="D13" s="571" t="s">
        <v>911</v>
      </c>
      <c r="E13" s="455">
        <v>1</v>
      </c>
      <c r="F13" s="436" t="s">
        <v>912</v>
      </c>
      <c r="G13" s="574">
        <v>0.1</v>
      </c>
      <c r="H13" s="755">
        <v>1</v>
      </c>
      <c r="I13" s="769" t="s">
        <v>910</v>
      </c>
      <c r="J13" s="413" t="s">
        <v>246</v>
      </c>
      <c r="K13" s="571" t="s">
        <v>911</v>
      </c>
      <c r="L13" s="458">
        <v>1</v>
      </c>
      <c r="M13" s="436" t="s">
        <v>913</v>
      </c>
      <c r="N13" s="574">
        <v>0.1</v>
      </c>
      <c r="O13" s="755">
        <v>2</v>
      </c>
      <c r="P13" s="769" t="s">
        <v>910</v>
      </c>
      <c r="Q13" s="413" t="s">
        <v>246</v>
      </c>
      <c r="R13" s="571" t="s">
        <v>911</v>
      </c>
      <c r="S13" s="455">
        <v>1</v>
      </c>
      <c r="T13" s="436" t="s">
        <v>914</v>
      </c>
      <c r="U13" s="574">
        <v>0.1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70"/>
      <c r="C14" s="420" t="s">
        <v>247</v>
      </c>
      <c r="D14" s="571" t="s">
        <v>915</v>
      </c>
      <c r="E14" s="421">
        <v>1</v>
      </c>
      <c r="F14" s="436" t="s">
        <v>912</v>
      </c>
      <c r="G14" s="574">
        <v>0.1</v>
      </c>
      <c r="H14" s="756"/>
      <c r="I14" s="770"/>
      <c r="J14" s="420" t="s">
        <v>247</v>
      </c>
      <c r="K14" s="571" t="s">
        <v>915</v>
      </c>
      <c r="L14" s="459">
        <v>1</v>
      </c>
      <c r="M14" s="436" t="s">
        <v>913</v>
      </c>
      <c r="N14" s="574">
        <v>0.1</v>
      </c>
      <c r="O14" s="756"/>
      <c r="P14" s="770"/>
      <c r="Q14" s="420" t="s">
        <v>247</v>
      </c>
      <c r="R14" s="571" t="s">
        <v>915</v>
      </c>
      <c r="S14" s="421">
        <v>1</v>
      </c>
      <c r="T14" s="436" t="s">
        <v>914</v>
      </c>
      <c r="U14" s="574">
        <v>0.1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1"/>
      <c r="C15" s="426" t="s">
        <v>248</v>
      </c>
      <c r="D15" s="572" t="s">
        <v>916</v>
      </c>
      <c r="E15" s="457">
        <v>1</v>
      </c>
      <c r="F15" s="467" t="s">
        <v>912</v>
      </c>
      <c r="G15" s="576">
        <v>0.1</v>
      </c>
      <c r="H15" s="757"/>
      <c r="I15" s="771"/>
      <c r="J15" s="426" t="s">
        <v>248</v>
      </c>
      <c r="K15" s="572" t="s">
        <v>916</v>
      </c>
      <c r="L15" s="468">
        <v>1</v>
      </c>
      <c r="M15" s="436" t="s">
        <v>913</v>
      </c>
      <c r="N15" s="576">
        <v>0.1</v>
      </c>
      <c r="O15" s="757"/>
      <c r="P15" s="771"/>
      <c r="Q15" s="426" t="s">
        <v>248</v>
      </c>
      <c r="R15" s="572" t="s">
        <v>916</v>
      </c>
      <c r="S15" s="457">
        <v>1</v>
      </c>
      <c r="T15" s="436" t="s">
        <v>914</v>
      </c>
      <c r="U15" s="576">
        <v>0.1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69" t="s">
        <v>917</v>
      </c>
      <c r="C16" s="439" t="s">
        <v>246</v>
      </c>
      <c r="D16" s="571" t="s">
        <v>918</v>
      </c>
      <c r="E16" s="469">
        <v>1</v>
      </c>
      <c r="F16" s="467" t="s">
        <v>912</v>
      </c>
      <c r="G16" s="413">
        <v>0.2</v>
      </c>
      <c r="H16" s="761">
        <v>1</v>
      </c>
      <c r="I16" s="769" t="s">
        <v>917</v>
      </c>
      <c r="J16" s="439" t="s">
        <v>246</v>
      </c>
      <c r="K16" s="571" t="s">
        <v>918</v>
      </c>
      <c r="L16" s="470">
        <v>1</v>
      </c>
      <c r="M16" s="436" t="s">
        <v>913</v>
      </c>
      <c r="N16" s="413">
        <v>0.2</v>
      </c>
      <c r="O16" s="773">
        <v>2</v>
      </c>
      <c r="P16" s="769" t="s">
        <v>917</v>
      </c>
      <c r="Q16" s="439" t="s">
        <v>246</v>
      </c>
      <c r="R16" s="571" t="s">
        <v>918</v>
      </c>
      <c r="S16" s="469">
        <v>1</v>
      </c>
      <c r="T16" s="436" t="s">
        <v>914</v>
      </c>
      <c r="U16" s="413">
        <v>0.2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70"/>
      <c r="C17" s="420" t="s">
        <v>247</v>
      </c>
      <c r="D17" s="571" t="s">
        <v>919</v>
      </c>
      <c r="E17" s="421">
        <v>1</v>
      </c>
      <c r="F17" s="467" t="s">
        <v>912</v>
      </c>
      <c r="G17" s="420">
        <v>0.2</v>
      </c>
      <c r="H17" s="759"/>
      <c r="I17" s="770"/>
      <c r="J17" s="420" t="s">
        <v>247</v>
      </c>
      <c r="K17" s="571" t="s">
        <v>919</v>
      </c>
      <c r="L17" s="459">
        <v>1</v>
      </c>
      <c r="M17" s="436" t="s">
        <v>913</v>
      </c>
      <c r="N17" s="420">
        <v>0.2</v>
      </c>
      <c r="O17" s="756"/>
      <c r="P17" s="770"/>
      <c r="Q17" s="420" t="s">
        <v>247</v>
      </c>
      <c r="R17" s="571" t="s">
        <v>919</v>
      </c>
      <c r="S17" s="421">
        <v>1</v>
      </c>
      <c r="T17" s="436" t="s">
        <v>914</v>
      </c>
      <c r="U17" s="420">
        <v>0.2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1"/>
      <c r="C18" s="426" t="s">
        <v>248</v>
      </c>
      <c r="D18" s="573" t="s">
        <v>920</v>
      </c>
      <c r="E18" s="457">
        <v>1</v>
      </c>
      <c r="F18" s="467" t="s">
        <v>912</v>
      </c>
      <c r="G18" s="471">
        <v>0.2</v>
      </c>
      <c r="H18" s="760"/>
      <c r="I18" s="771"/>
      <c r="J18" s="426" t="s">
        <v>248</v>
      </c>
      <c r="K18" s="573" t="s">
        <v>920</v>
      </c>
      <c r="L18" s="462">
        <v>1</v>
      </c>
      <c r="M18" s="436" t="s">
        <v>913</v>
      </c>
      <c r="N18" s="471">
        <v>0.2</v>
      </c>
      <c r="O18" s="757"/>
      <c r="P18" s="771"/>
      <c r="Q18" s="426" t="s">
        <v>248</v>
      </c>
      <c r="R18" s="573" t="s">
        <v>920</v>
      </c>
      <c r="S18" s="463">
        <v>1</v>
      </c>
      <c r="T18" s="436" t="s">
        <v>914</v>
      </c>
      <c r="U18" s="471">
        <v>0.2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69" t="s">
        <v>921</v>
      </c>
      <c r="C19" s="413" t="s">
        <v>246</v>
      </c>
      <c r="D19" s="550" t="s">
        <v>922</v>
      </c>
      <c r="E19" s="455">
        <v>1</v>
      </c>
      <c r="F19" s="467" t="s">
        <v>912</v>
      </c>
      <c r="G19" s="413">
        <v>0.3</v>
      </c>
      <c r="H19" s="758">
        <v>1</v>
      </c>
      <c r="I19" s="769" t="s">
        <v>921</v>
      </c>
      <c r="J19" s="413" t="s">
        <v>246</v>
      </c>
      <c r="K19" s="550" t="s">
        <v>922</v>
      </c>
      <c r="L19" s="458">
        <v>1</v>
      </c>
      <c r="M19" s="436" t="s">
        <v>913</v>
      </c>
      <c r="N19" s="413">
        <v>0.3</v>
      </c>
      <c r="O19" s="755">
        <v>2</v>
      </c>
      <c r="P19" s="769" t="s">
        <v>921</v>
      </c>
      <c r="Q19" s="413" t="s">
        <v>246</v>
      </c>
      <c r="R19" s="550" t="s">
        <v>922</v>
      </c>
      <c r="S19" s="455">
        <v>1</v>
      </c>
      <c r="T19" s="436" t="s">
        <v>914</v>
      </c>
      <c r="U19" s="413">
        <v>0.3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70"/>
      <c r="C20" s="420" t="s">
        <v>247</v>
      </c>
      <c r="D20" s="552" t="s">
        <v>923</v>
      </c>
      <c r="E20" s="421">
        <v>1</v>
      </c>
      <c r="F20" s="467" t="s">
        <v>912</v>
      </c>
      <c r="G20" s="420">
        <v>0.3</v>
      </c>
      <c r="H20" s="759"/>
      <c r="I20" s="770"/>
      <c r="J20" s="420" t="s">
        <v>247</v>
      </c>
      <c r="K20" s="552" t="s">
        <v>923</v>
      </c>
      <c r="L20" s="459">
        <v>1</v>
      </c>
      <c r="M20" s="436" t="s">
        <v>913</v>
      </c>
      <c r="N20" s="420">
        <v>0.3</v>
      </c>
      <c r="O20" s="756"/>
      <c r="P20" s="770"/>
      <c r="Q20" s="420" t="s">
        <v>247</v>
      </c>
      <c r="R20" s="552" t="s">
        <v>923</v>
      </c>
      <c r="S20" s="421">
        <v>1</v>
      </c>
      <c r="T20" s="436" t="s">
        <v>914</v>
      </c>
      <c r="U20" s="420">
        <v>0.3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1"/>
      <c r="C21" s="426" t="s">
        <v>248</v>
      </c>
      <c r="D21" s="558" t="s">
        <v>924</v>
      </c>
      <c r="E21" s="457">
        <v>1</v>
      </c>
      <c r="F21" s="467" t="s">
        <v>912</v>
      </c>
      <c r="G21" s="471">
        <v>0.3</v>
      </c>
      <c r="H21" s="760"/>
      <c r="I21" s="771"/>
      <c r="J21" s="426" t="s">
        <v>248</v>
      </c>
      <c r="K21" s="558" t="s">
        <v>924</v>
      </c>
      <c r="L21" s="462">
        <v>1</v>
      </c>
      <c r="M21" s="436" t="s">
        <v>913</v>
      </c>
      <c r="N21" s="471">
        <v>0.3</v>
      </c>
      <c r="O21" s="757"/>
      <c r="P21" s="771"/>
      <c r="Q21" s="426" t="s">
        <v>248</v>
      </c>
      <c r="R21" s="558" t="s">
        <v>924</v>
      </c>
      <c r="S21" s="463">
        <v>1</v>
      </c>
      <c r="T21" s="436" t="s">
        <v>914</v>
      </c>
      <c r="U21" s="471">
        <v>0.3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69" t="s">
        <v>925</v>
      </c>
      <c r="C22" s="413" t="s">
        <v>246</v>
      </c>
      <c r="D22" s="571" t="s">
        <v>926</v>
      </c>
      <c r="E22" s="455">
        <v>1</v>
      </c>
      <c r="F22" s="467" t="s">
        <v>927</v>
      </c>
      <c r="G22" s="413">
        <v>0.4</v>
      </c>
      <c r="H22" s="758">
        <v>1</v>
      </c>
      <c r="I22" s="769" t="s">
        <v>925</v>
      </c>
      <c r="J22" s="413" t="s">
        <v>246</v>
      </c>
      <c r="K22" s="571" t="s">
        <v>926</v>
      </c>
      <c r="L22" s="458">
        <v>1</v>
      </c>
      <c r="M22" s="467" t="s">
        <v>928</v>
      </c>
      <c r="N22" s="413">
        <v>0.4</v>
      </c>
      <c r="O22" s="755">
        <v>2</v>
      </c>
      <c r="P22" s="769" t="s">
        <v>925</v>
      </c>
      <c r="Q22" s="413" t="s">
        <v>246</v>
      </c>
      <c r="R22" s="571" t="s">
        <v>926</v>
      </c>
      <c r="S22" s="455">
        <v>1</v>
      </c>
      <c r="T22" s="467" t="s">
        <v>929</v>
      </c>
      <c r="U22" s="413">
        <v>0.4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70"/>
      <c r="C23" s="420" t="s">
        <v>247</v>
      </c>
      <c r="D23" s="572" t="s">
        <v>930</v>
      </c>
      <c r="E23" s="421">
        <v>1</v>
      </c>
      <c r="F23" s="467" t="s">
        <v>927</v>
      </c>
      <c r="G23" s="420">
        <v>0.4</v>
      </c>
      <c r="H23" s="759"/>
      <c r="I23" s="770"/>
      <c r="J23" s="420" t="s">
        <v>247</v>
      </c>
      <c r="K23" s="572" t="s">
        <v>930</v>
      </c>
      <c r="L23" s="459">
        <v>1</v>
      </c>
      <c r="M23" s="467" t="s">
        <v>928</v>
      </c>
      <c r="N23" s="420">
        <v>0.4</v>
      </c>
      <c r="O23" s="756"/>
      <c r="P23" s="770"/>
      <c r="Q23" s="420" t="s">
        <v>247</v>
      </c>
      <c r="R23" s="572" t="s">
        <v>930</v>
      </c>
      <c r="S23" s="421">
        <v>1</v>
      </c>
      <c r="T23" s="467" t="s">
        <v>929</v>
      </c>
      <c r="U23" s="420">
        <v>0.4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1"/>
      <c r="C24" s="426" t="s">
        <v>248</v>
      </c>
      <c r="D24" s="558" t="s">
        <v>931</v>
      </c>
      <c r="E24" s="457">
        <v>1</v>
      </c>
      <c r="F24" s="467" t="s">
        <v>927</v>
      </c>
      <c r="G24" s="426">
        <v>0.4</v>
      </c>
      <c r="H24" s="760"/>
      <c r="I24" s="771"/>
      <c r="J24" s="426" t="s">
        <v>248</v>
      </c>
      <c r="K24" s="558" t="s">
        <v>931</v>
      </c>
      <c r="L24" s="462">
        <v>1</v>
      </c>
      <c r="M24" s="467" t="s">
        <v>928</v>
      </c>
      <c r="N24" s="426">
        <v>0.4</v>
      </c>
      <c r="O24" s="757"/>
      <c r="P24" s="771"/>
      <c r="Q24" s="426" t="s">
        <v>248</v>
      </c>
      <c r="R24" s="558" t="s">
        <v>931</v>
      </c>
      <c r="S24" s="463">
        <v>1</v>
      </c>
      <c r="T24" s="467" t="s">
        <v>929</v>
      </c>
      <c r="U24" s="426">
        <v>0.4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472"/>
      <c r="C25" s="539"/>
      <c r="D25" s="570"/>
      <c r="E25" s="414"/>
      <c r="F25" s="417"/>
      <c r="G25" s="461"/>
      <c r="H25" s="473"/>
      <c r="I25" s="474"/>
      <c r="J25" s="475"/>
      <c r="K25" s="570"/>
      <c r="L25" s="476">
        <v>1</v>
      </c>
      <c r="M25" s="477"/>
      <c r="N25" s="466">
        <v>0.9</v>
      </c>
      <c r="O25" s="475"/>
      <c r="P25" s="745"/>
      <c r="Q25" s="475"/>
      <c r="R25" s="570"/>
      <c r="S25" s="414"/>
      <c r="T25" s="417"/>
      <c r="U25" s="464"/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478"/>
      <c r="C26" s="539"/>
      <c r="D26" s="570"/>
      <c r="E26" s="421"/>
      <c r="F26" s="417"/>
      <c r="G26" s="464"/>
      <c r="H26" s="473"/>
      <c r="I26" s="474"/>
      <c r="J26" s="475"/>
      <c r="K26" s="570"/>
      <c r="L26" s="476"/>
      <c r="M26" s="460"/>
      <c r="N26" s="466"/>
      <c r="O26" s="475"/>
      <c r="P26" s="746"/>
      <c r="Q26" s="475"/>
      <c r="R26" s="570"/>
      <c r="S26" s="414"/>
      <c r="T26" s="422"/>
      <c r="U26" s="464"/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479"/>
      <c r="C27" s="539"/>
      <c r="D27" s="480"/>
      <c r="E27" s="427"/>
      <c r="F27" s="417"/>
      <c r="G27" s="464"/>
      <c r="H27" s="473"/>
      <c r="I27" s="474"/>
      <c r="J27" s="475"/>
      <c r="K27" s="480"/>
      <c r="L27" s="476"/>
      <c r="M27" s="481"/>
      <c r="N27" s="466"/>
      <c r="O27" s="475"/>
      <c r="P27" s="765"/>
      <c r="Q27" s="475"/>
      <c r="R27" s="480"/>
      <c r="S27" s="414"/>
      <c r="T27" s="430"/>
      <c r="U27" s="464"/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thickBot="1" x14ac:dyDescent="0.3">
      <c r="B28" s="769"/>
      <c r="C28" s="413"/>
      <c r="D28" s="550"/>
      <c r="E28" s="455"/>
      <c r="F28" s="436"/>
      <c r="G28" s="574"/>
      <c r="H28" s="755">
        <v>1</v>
      </c>
      <c r="I28" s="766"/>
      <c r="J28" s="413"/>
      <c r="K28" s="550"/>
      <c r="L28" s="458"/>
      <c r="M28" s="436"/>
      <c r="N28" s="574"/>
      <c r="O28" s="755">
        <v>2</v>
      </c>
      <c r="P28" s="745"/>
      <c r="Q28" s="413"/>
      <c r="R28" s="550"/>
      <c r="S28" s="455"/>
      <c r="T28" s="436"/>
      <c r="U28" s="574"/>
      <c r="V28" s="758">
        <v>3</v>
      </c>
    </row>
    <row r="29" spans="2:34" ht="24.95" customHeight="1" thickBot="1" x14ac:dyDescent="0.3">
      <c r="B29" s="770"/>
      <c r="C29" s="420"/>
      <c r="D29" s="550"/>
      <c r="E29" s="421"/>
      <c r="F29" s="436"/>
      <c r="G29" s="574"/>
      <c r="H29" s="756"/>
      <c r="I29" s="767"/>
      <c r="J29" s="420"/>
      <c r="K29" s="550"/>
      <c r="L29" s="459"/>
      <c r="M29" s="436"/>
      <c r="N29" s="574"/>
      <c r="O29" s="756"/>
      <c r="P29" s="746"/>
      <c r="Q29" s="420"/>
      <c r="R29" s="550"/>
      <c r="S29" s="421"/>
      <c r="T29" s="436"/>
      <c r="U29" s="574"/>
      <c r="V29" s="759"/>
    </row>
    <row r="30" spans="2:34" ht="24.95" customHeight="1" thickBot="1" x14ac:dyDescent="0.3">
      <c r="B30" s="771"/>
      <c r="C30" s="426"/>
      <c r="D30" s="558"/>
      <c r="E30" s="457"/>
      <c r="F30" s="467"/>
      <c r="G30" s="576"/>
      <c r="H30" s="757"/>
      <c r="I30" s="768"/>
      <c r="J30" s="426"/>
      <c r="K30" s="558"/>
      <c r="L30" s="468"/>
      <c r="M30" s="436"/>
      <c r="N30" s="576"/>
      <c r="O30" s="757"/>
      <c r="P30" s="765"/>
      <c r="Q30" s="426"/>
      <c r="R30" s="558"/>
      <c r="S30" s="457"/>
      <c r="T30" s="436"/>
      <c r="U30" s="57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>
        <v>1</v>
      </c>
      <c r="I31" s="745"/>
      <c r="J31" s="416"/>
      <c r="K31" s="563"/>
      <c r="L31" s="436"/>
      <c r="M31" s="418"/>
      <c r="N31" s="577"/>
      <c r="O31" s="758">
        <v>2</v>
      </c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>
        <v>1</v>
      </c>
      <c r="I34" s="745"/>
      <c r="J34" s="416"/>
      <c r="K34" s="551"/>
      <c r="L34" s="436"/>
      <c r="M34" s="418"/>
      <c r="N34" s="576"/>
      <c r="O34" s="758">
        <v>2</v>
      </c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>
        <v>1</v>
      </c>
      <c r="I37" s="745"/>
      <c r="J37" s="416"/>
      <c r="K37" s="551"/>
      <c r="L37" s="436"/>
      <c r="M37" s="418"/>
      <c r="N37" s="576"/>
      <c r="O37" s="758">
        <v>2</v>
      </c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>
        <v>1</v>
      </c>
      <c r="I40" s="745"/>
      <c r="J40" s="416"/>
      <c r="K40" s="551"/>
      <c r="L40" s="436"/>
      <c r="M40" s="418"/>
      <c r="N40" s="576"/>
      <c r="O40" s="758">
        <v>2</v>
      </c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>
        <v>1</v>
      </c>
      <c r="I43" s="745"/>
      <c r="J43" s="416"/>
      <c r="K43" s="551"/>
      <c r="L43" s="436"/>
      <c r="M43" s="418"/>
      <c r="N43" s="576"/>
      <c r="O43" s="758">
        <v>2</v>
      </c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5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152400</xdr:colOff>
                    <xdr:row>12</xdr:row>
                    <xdr:rowOff>180975</xdr:rowOff>
                  </from>
                  <to>
                    <xdr:col>0</xdr:col>
                    <xdr:colOff>1104900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123825</xdr:colOff>
                    <xdr:row>7</xdr:row>
                    <xdr:rowOff>95250</xdr:rowOff>
                  </from>
                  <to>
                    <xdr:col>0</xdr:col>
                    <xdr:colOff>1047750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161925</xdr:colOff>
                    <xdr:row>15</xdr:row>
                    <xdr:rowOff>19050</xdr:rowOff>
                  </from>
                  <to>
                    <xdr:col>0</xdr:col>
                    <xdr:colOff>1095375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161925</xdr:colOff>
                    <xdr:row>18</xdr:row>
                    <xdr:rowOff>28575</xdr:rowOff>
                  </from>
                  <to>
                    <xdr:col>0</xdr:col>
                    <xdr:colOff>1095375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161925</xdr:colOff>
                    <xdr:row>20</xdr:row>
                    <xdr:rowOff>304800</xdr:rowOff>
                  </from>
                  <to>
                    <xdr:col>0</xdr:col>
                    <xdr:colOff>1095375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161925</xdr:colOff>
                    <xdr:row>24</xdr:row>
                    <xdr:rowOff>47625</xdr:rowOff>
                  </from>
                  <to>
                    <xdr:col>0</xdr:col>
                    <xdr:colOff>1095375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161925</xdr:colOff>
                    <xdr:row>27</xdr:row>
                    <xdr:rowOff>57150</xdr:rowOff>
                  </from>
                  <to>
                    <xdr:col>0</xdr:col>
                    <xdr:colOff>1095375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161925</xdr:colOff>
                    <xdr:row>30</xdr:row>
                    <xdr:rowOff>76200</xdr:rowOff>
                  </from>
                  <to>
                    <xdr:col>0</xdr:col>
                    <xdr:colOff>1095375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161925</xdr:colOff>
                    <xdr:row>33</xdr:row>
                    <xdr:rowOff>38100</xdr:rowOff>
                  </from>
                  <to>
                    <xdr:col>0</xdr:col>
                    <xdr:colOff>1095375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161925</xdr:colOff>
                    <xdr:row>36</xdr:row>
                    <xdr:rowOff>95250</xdr:rowOff>
                  </from>
                  <to>
                    <xdr:col>0</xdr:col>
                    <xdr:colOff>1095375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161925</xdr:colOff>
                    <xdr:row>39</xdr:row>
                    <xdr:rowOff>66675</xdr:rowOff>
                  </from>
                  <to>
                    <xdr:col>0</xdr:col>
                    <xdr:colOff>1095375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161925</xdr:colOff>
                    <xdr:row>42</xdr:row>
                    <xdr:rowOff>76200</xdr:rowOff>
                  </from>
                  <to>
                    <xdr:col>0</xdr:col>
                    <xdr:colOff>1095375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01EA-82F1-448F-8F67-C0D26E867EA8}">
  <sheetPr codeName="Лист14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9.710937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1026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49" t="s">
        <v>827</v>
      </c>
      <c r="C7" s="413" t="s">
        <v>246</v>
      </c>
      <c r="D7" s="562" t="s">
        <v>828</v>
      </c>
      <c r="E7" s="414">
        <v>1</v>
      </c>
      <c r="F7" s="515" t="s">
        <v>829</v>
      </c>
      <c r="G7" s="413">
        <v>0.6</v>
      </c>
      <c r="H7" s="758">
        <v>1</v>
      </c>
      <c r="I7" s="745" t="s">
        <v>827</v>
      </c>
      <c r="J7" s="416" t="s">
        <v>246</v>
      </c>
      <c r="K7" s="563" t="s">
        <v>830</v>
      </c>
      <c r="L7" s="417">
        <v>1</v>
      </c>
      <c r="M7" s="418" t="s">
        <v>831</v>
      </c>
      <c r="N7" s="413">
        <v>0.6</v>
      </c>
      <c r="O7" s="758">
        <v>2</v>
      </c>
      <c r="P7" s="745" t="s">
        <v>827</v>
      </c>
      <c r="Q7" s="416" t="s">
        <v>246</v>
      </c>
      <c r="R7" s="563" t="s">
        <v>832</v>
      </c>
      <c r="S7" s="417">
        <v>1</v>
      </c>
      <c r="T7" s="418" t="s">
        <v>833</v>
      </c>
      <c r="U7" s="581">
        <v>0.6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50"/>
      <c r="C8" s="420" t="s">
        <v>247</v>
      </c>
      <c r="D8" s="552" t="s">
        <v>834</v>
      </c>
      <c r="E8" s="421">
        <v>1</v>
      </c>
      <c r="F8" s="421" t="s">
        <v>829</v>
      </c>
      <c r="G8" s="420">
        <v>0.6</v>
      </c>
      <c r="H8" s="759"/>
      <c r="I8" s="746"/>
      <c r="J8" s="424" t="s">
        <v>247</v>
      </c>
      <c r="K8" s="553" t="s">
        <v>835</v>
      </c>
      <c r="L8" s="422">
        <v>1</v>
      </c>
      <c r="M8" s="425" t="s">
        <v>831</v>
      </c>
      <c r="N8" s="420">
        <v>0.6</v>
      </c>
      <c r="O8" s="759"/>
      <c r="P8" s="746"/>
      <c r="Q8" s="424" t="s">
        <v>247</v>
      </c>
      <c r="R8" s="553" t="s">
        <v>836</v>
      </c>
      <c r="S8" s="422">
        <v>1</v>
      </c>
      <c r="T8" s="425" t="s">
        <v>833</v>
      </c>
      <c r="U8" s="579">
        <v>0.6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51"/>
      <c r="C9" s="426" t="s">
        <v>248</v>
      </c>
      <c r="D9" s="555" t="s">
        <v>837</v>
      </c>
      <c r="E9" s="427">
        <v>1</v>
      </c>
      <c r="F9" s="457" t="s">
        <v>829</v>
      </c>
      <c r="G9" s="426">
        <v>0.6</v>
      </c>
      <c r="H9" s="760"/>
      <c r="I9" s="747"/>
      <c r="J9" s="429" t="s">
        <v>248</v>
      </c>
      <c r="K9" s="556" t="s">
        <v>838</v>
      </c>
      <c r="L9" s="430">
        <v>1</v>
      </c>
      <c r="M9" s="431" t="s">
        <v>831</v>
      </c>
      <c r="N9" s="426">
        <v>0.6</v>
      </c>
      <c r="O9" s="760"/>
      <c r="P9" s="747"/>
      <c r="Q9" s="429" t="s">
        <v>248</v>
      </c>
      <c r="R9" s="556" t="s">
        <v>839</v>
      </c>
      <c r="S9" s="430">
        <v>1</v>
      </c>
      <c r="T9" s="431" t="s">
        <v>833</v>
      </c>
      <c r="U9" s="488">
        <v>0.6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49" t="s">
        <v>827</v>
      </c>
      <c r="C13" s="413" t="s">
        <v>246</v>
      </c>
      <c r="D13" s="562" t="s">
        <v>828</v>
      </c>
      <c r="E13" s="414">
        <v>1</v>
      </c>
      <c r="F13" s="515" t="s">
        <v>829</v>
      </c>
      <c r="G13" s="413">
        <v>0.6</v>
      </c>
      <c r="H13" s="758">
        <v>1</v>
      </c>
      <c r="I13" s="745" t="s">
        <v>827</v>
      </c>
      <c r="J13" s="416" t="s">
        <v>246</v>
      </c>
      <c r="K13" s="563" t="s">
        <v>830</v>
      </c>
      <c r="L13" s="417">
        <v>1</v>
      </c>
      <c r="M13" s="418" t="s">
        <v>831</v>
      </c>
      <c r="N13" s="413">
        <v>0.6</v>
      </c>
      <c r="O13" s="758">
        <v>2</v>
      </c>
      <c r="P13" s="745" t="s">
        <v>827</v>
      </c>
      <c r="Q13" s="416" t="s">
        <v>246</v>
      </c>
      <c r="R13" s="563" t="s">
        <v>832</v>
      </c>
      <c r="S13" s="417">
        <v>1</v>
      </c>
      <c r="T13" s="418" t="s">
        <v>833</v>
      </c>
      <c r="U13" s="581">
        <v>0.6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50"/>
      <c r="C14" s="420" t="s">
        <v>247</v>
      </c>
      <c r="D14" s="552" t="s">
        <v>834</v>
      </c>
      <c r="E14" s="421">
        <v>1</v>
      </c>
      <c r="F14" s="421" t="s">
        <v>829</v>
      </c>
      <c r="G14" s="420">
        <v>0.6</v>
      </c>
      <c r="H14" s="759"/>
      <c r="I14" s="746"/>
      <c r="J14" s="424" t="s">
        <v>247</v>
      </c>
      <c r="K14" s="553" t="s">
        <v>835</v>
      </c>
      <c r="L14" s="422">
        <v>1</v>
      </c>
      <c r="M14" s="425" t="s">
        <v>831</v>
      </c>
      <c r="N14" s="420">
        <v>0.6</v>
      </c>
      <c r="O14" s="759"/>
      <c r="P14" s="746"/>
      <c r="Q14" s="424" t="s">
        <v>247</v>
      </c>
      <c r="R14" s="553" t="s">
        <v>836</v>
      </c>
      <c r="S14" s="422">
        <v>1</v>
      </c>
      <c r="T14" s="425" t="s">
        <v>833</v>
      </c>
      <c r="U14" s="579">
        <v>0.6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51"/>
      <c r="C15" s="426" t="s">
        <v>248</v>
      </c>
      <c r="D15" s="555" t="s">
        <v>837</v>
      </c>
      <c r="E15" s="427">
        <v>1</v>
      </c>
      <c r="F15" s="457" t="s">
        <v>829</v>
      </c>
      <c r="G15" s="426">
        <v>0.6</v>
      </c>
      <c r="H15" s="760"/>
      <c r="I15" s="747"/>
      <c r="J15" s="429" t="s">
        <v>248</v>
      </c>
      <c r="K15" s="556" t="s">
        <v>838</v>
      </c>
      <c r="L15" s="430">
        <v>1</v>
      </c>
      <c r="M15" s="431" t="s">
        <v>831</v>
      </c>
      <c r="N15" s="426">
        <v>0.6</v>
      </c>
      <c r="O15" s="760"/>
      <c r="P15" s="747"/>
      <c r="Q15" s="429" t="s">
        <v>248</v>
      </c>
      <c r="R15" s="556" t="s">
        <v>839</v>
      </c>
      <c r="S15" s="430">
        <v>1</v>
      </c>
      <c r="T15" s="431" t="s">
        <v>833</v>
      </c>
      <c r="U15" s="488">
        <v>0.6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62" t="s">
        <v>840</v>
      </c>
      <c r="C16" s="413" t="s">
        <v>246</v>
      </c>
      <c r="D16" s="562" t="s">
        <v>841</v>
      </c>
      <c r="E16" s="417">
        <v>1</v>
      </c>
      <c r="F16" s="435" t="s">
        <v>829</v>
      </c>
      <c r="G16" s="413">
        <v>0.8</v>
      </c>
      <c r="H16" s="758">
        <v>1</v>
      </c>
      <c r="I16" s="745" t="s">
        <v>840</v>
      </c>
      <c r="J16" s="416" t="s">
        <v>246</v>
      </c>
      <c r="K16" s="563" t="s">
        <v>842</v>
      </c>
      <c r="L16" s="436">
        <v>1</v>
      </c>
      <c r="M16" s="418" t="s">
        <v>831</v>
      </c>
      <c r="N16" s="413">
        <v>0.8</v>
      </c>
      <c r="O16" s="758">
        <v>2</v>
      </c>
      <c r="P16" s="745" t="s">
        <v>840</v>
      </c>
      <c r="Q16" s="416" t="s">
        <v>246</v>
      </c>
      <c r="R16" s="563" t="s">
        <v>841</v>
      </c>
      <c r="S16" s="436">
        <v>1</v>
      </c>
      <c r="T16" s="418" t="s">
        <v>833</v>
      </c>
      <c r="U16" s="413">
        <v>0.8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63"/>
      <c r="C17" s="420" t="s">
        <v>247</v>
      </c>
      <c r="D17" s="552" t="s">
        <v>843</v>
      </c>
      <c r="E17" s="422">
        <v>1</v>
      </c>
      <c r="F17" s="425" t="s">
        <v>829</v>
      </c>
      <c r="G17" s="420">
        <v>0.8</v>
      </c>
      <c r="H17" s="759"/>
      <c r="I17" s="746"/>
      <c r="J17" s="424" t="s">
        <v>247</v>
      </c>
      <c r="K17" s="553" t="s">
        <v>843</v>
      </c>
      <c r="L17" s="422">
        <v>1</v>
      </c>
      <c r="M17" s="425" t="s">
        <v>831</v>
      </c>
      <c r="N17" s="420">
        <v>0.8</v>
      </c>
      <c r="O17" s="759"/>
      <c r="P17" s="746"/>
      <c r="Q17" s="424" t="s">
        <v>247</v>
      </c>
      <c r="R17" s="553" t="s">
        <v>843</v>
      </c>
      <c r="S17" s="422">
        <v>1</v>
      </c>
      <c r="T17" s="425" t="s">
        <v>833</v>
      </c>
      <c r="U17" s="420">
        <v>0.8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64"/>
      <c r="C18" s="426" t="s">
        <v>248</v>
      </c>
      <c r="D18" s="555" t="s">
        <v>844</v>
      </c>
      <c r="E18" s="430">
        <v>1</v>
      </c>
      <c r="F18" s="431" t="s">
        <v>829</v>
      </c>
      <c r="G18" s="426">
        <v>0.8</v>
      </c>
      <c r="H18" s="760"/>
      <c r="I18" s="747"/>
      <c r="J18" s="429" t="s">
        <v>248</v>
      </c>
      <c r="K18" s="556" t="s">
        <v>844</v>
      </c>
      <c r="L18" s="428">
        <v>1</v>
      </c>
      <c r="M18" s="431" t="s">
        <v>831</v>
      </c>
      <c r="N18" s="426">
        <v>0.8</v>
      </c>
      <c r="O18" s="760"/>
      <c r="P18" s="747"/>
      <c r="Q18" s="429" t="s">
        <v>248</v>
      </c>
      <c r="R18" s="556" t="s">
        <v>844</v>
      </c>
      <c r="S18" s="428">
        <v>1</v>
      </c>
      <c r="T18" s="431" t="s">
        <v>833</v>
      </c>
      <c r="U18" s="426">
        <v>0.8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62" t="s">
        <v>845</v>
      </c>
      <c r="C19" s="413" t="s">
        <v>246</v>
      </c>
      <c r="D19" s="550" t="s">
        <v>846</v>
      </c>
      <c r="E19" s="436">
        <v>1</v>
      </c>
      <c r="F19" s="435" t="s">
        <v>829</v>
      </c>
      <c r="G19" s="413">
        <v>0.7</v>
      </c>
      <c r="H19" s="758">
        <v>1</v>
      </c>
      <c r="I19" s="745" t="s">
        <v>845</v>
      </c>
      <c r="J19" s="416" t="s">
        <v>246</v>
      </c>
      <c r="K19" s="551" t="s">
        <v>847</v>
      </c>
      <c r="L19" s="436">
        <v>1</v>
      </c>
      <c r="M19" s="418" t="s">
        <v>831</v>
      </c>
      <c r="N19" s="413">
        <v>0.7</v>
      </c>
      <c r="O19" s="758">
        <v>2</v>
      </c>
      <c r="P19" s="745" t="s">
        <v>845</v>
      </c>
      <c r="Q19" s="416" t="s">
        <v>246</v>
      </c>
      <c r="R19" s="563" t="s">
        <v>848</v>
      </c>
      <c r="S19" s="436">
        <v>1</v>
      </c>
      <c r="T19" s="418" t="s">
        <v>833</v>
      </c>
      <c r="U19" s="413">
        <v>0.7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63"/>
      <c r="C20" s="420" t="s">
        <v>247</v>
      </c>
      <c r="D20" s="552" t="s">
        <v>849</v>
      </c>
      <c r="E20" s="422">
        <v>1</v>
      </c>
      <c r="F20" s="425" t="s">
        <v>829</v>
      </c>
      <c r="G20" s="420">
        <v>0.7</v>
      </c>
      <c r="H20" s="759"/>
      <c r="I20" s="746"/>
      <c r="J20" s="424" t="s">
        <v>247</v>
      </c>
      <c r="K20" s="553" t="s">
        <v>850</v>
      </c>
      <c r="L20" s="422">
        <v>1</v>
      </c>
      <c r="M20" s="425" t="s">
        <v>831</v>
      </c>
      <c r="N20" s="420">
        <v>0.7</v>
      </c>
      <c r="O20" s="759"/>
      <c r="P20" s="746"/>
      <c r="Q20" s="424" t="s">
        <v>247</v>
      </c>
      <c r="R20" s="553" t="s">
        <v>851</v>
      </c>
      <c r="S20" s="422">
        <v>1</v>
      </c>
      <c r="T20" s="425" t="s">
        <v>833</v>
      </c>
      <c r="U20" s="420">
        <v>0.7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64"/>
      <c r="C21" s="426" t="s">
        <v>248</v>
      </c>
      <c r="D21" s="558" t="s">
        <v>852</v>
      </c>
      <c r="E21" s="428">
        <v>1</v>
      </c>
      <c r="F21" s="437" t="s">
        <v>829</v>
      </c>
      <c r="G21" s="426">
        <v>0.7</v>
      </c>
      <c r="H21" s="760"/>
      <c r="I21" s="765"/>
      <c r="J21" s="429" t="s">
        <v>248</v>
      </c>
      <c r="K21" s="559" t="s">
        <v>853</v>
      </c>
      <c r="L21" s="438">
        <v>1</v>
      </c>
      <c r="M21" s="437" t="s">
        <v>831</v>
      </c>
      <c r="N21" s="426">
        <v>0.7</v>
      </c>
      <c r="O21" s="760"/>
      <c r="P21" s="765"/>
      <c r="Q21" s="429" t="s">
        <v>248</v>
      </c>
      <c r="R21" s="556" t="s">
        <v>853</v>
      </c>
      <c r="S21" s="438">
        <v>1</v>
      </c>
      <c r="T21" s="437" t="s">
        <v>833</v>
      </c>
      <c r="U21" s="426">
        <v>0.7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62" t="s">
        <v>854</v>
      </c>
      <c r="C22" s="413" t="s">
        <v>246</v>
      </c>
      <c r="D22" s="550" t="s">
        <v>855</v>
      </c>
      <c r="E22" s="436">
        <v>1</v>
      </c>
      <c r="F22" s="418" t="s">
        <v>856</v>
      </c>
      <c r="G22" s="413">
        <v>0.8</v>
      </c>
      <c r="H22" s="758">
        <v>1</v>
      </c>
      <c r="I22" s="745" t="s">
        <v>854</v>
      </c>
      <c r="J22" s="416" t="s">
        <v>246</v>
      </c>
      <c r="K22" s="551" t="s">
        <v>857</v>
      </c>
      <c r="L22" s="436">
        <v>1</v>
      </c>
      <c r="M22" s="418" t="s">
        <v>858</v>
      </c>
      <c r="N22" s="413">
        <v>0.8</v>
      </c>
      <c r="O22" s="758">
        <v>2</v>
      </c>
      <c r="P22" s="745" t="s">
        <v>854</v>
      </c>
      <c r="Q22" s="416" t="s">
        <v>246</v>
      </c>
      <c r="R22" s="563" t="s">
        <v>859</v>
      </c>
      <c r="S22" s="436">
        <v>1</v>
      </c>
      <c r="T22" s="418" t="s">
        <v>860</v>
      </c>
      <c r="U22" s="413">
        <v>0.8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63"/>
      <c r="C23" s="420" t="s">
        <v>247</v>
      </c>
      <c r="D23" s="552" t="s">
        <v>861</v>
      </c>
      <c r="E23" s="422">
        <v>1</v>
      </c>
      <c r="F23" s="425" t="s">
        <v>856</v>
      </c>
      <c r="G23" s="420">
        <v>0.8</v>
      </c>
      <c r="H23" s="759"/>
      <c r="I23" s="746"/>
      <c r="J23" s="424" t="s">
        <v>247</v>
      </c>
      <c r="K23" s="553" t="s">
        <v>862</v>
      </c>
      <c r="L23" s="422">
        <v>1</v>
      </c>
      <c r="M23" s="425" t="s">
        <v>858</v>
      </c>
      <c r="N23" s="420">
        <v>0.8</v>
      </c>
      <c r="O23" s="759"/>
      <c r="P23" s="746"/>
      <c r="Q23" s="424" t="s">
        <v>247</v>
      </c>
      <c r="R23" s="553" t="s">
        <v>863</v>
      </c>
      <c r="S23" s="422">
        <v>1</v>
      </c>
      <c r="T23" s="425" t="s">
        <v>860</v>
      </c>
      <c r="U23" s="420">
        <v>0.8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64"/>
      <c r="C24" s="426" t="s">
        <v>248</v>
      </c>
      <c r="D24" s="558" t="s">
        <v>864</v>
      </c>
      <c r="E24" s="428">
        <v>1</v>
      </c>
      <c r="F24" s="437" t="s">
        <v>856</v>
      </c>
      <c r="G24" s="426">
        <v>0.8</v>
      </c>
      <c r="H24" s="760"/>
      <c r="I24" s="765"/>
      <c r="J24" s="429" t="s">
        <v>248</v>
      </c>
      <c r="K24" s="559" t="s">
        <v>865</v>
      </c>
      <c r="L24" s="438">
        <v>1</v>
      </c>
      <c r="M24" s="437" t="s">
        <v>858</v>
      </c>
      <c r="N24" s="426">
        <v>0.8</v>
      </c>
      <c r="O24" s="760"/>
      <c r="P24" s="765"/>
      <c r="Q24" s="429" t="s">
        <v>248</v>
      </c>
      <c r="R24" s="556" t="s">
        <v>866</v>
      </c>
      <c r="S24" s="438">
        <v>1</v>
      </c>
      <c r="T24" s="437" t="s">
        <v>860</v>
      </c>
      <c r="U24" s="426">
        <v>0.8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62" t="s">
        <v>867</v>
      </c>
      <c r="C25" s="413" t="s">
        <v>246</v>
      </c>
      <c r="D25" s="550" t="s">
        <v>868</v>
      </c>
      <c r="E25" s="436">
        <v>1</v>
      </c>
      <c r="F25" s="418" t="s">
        <v>869</v>
      </c>
      <c r="G25" s="413">
        <v>1.1000000000000001</v>
      </c>
      <c r="H25" s="758">
        <v>1</v>
      </c>
      <c r="I25" s="745" t="s">
        <v>867</v>
      </c>
      <c r="J25" s="416" t="s">
        <v>246</v>
      </c>
      <c r="K25" s="551" t="s">
        <v>868</v>
      </c>
      <c r="L25" s="436">
        <v>1</v>
      </c>
      <c r="M25" s="418" t="s">
        <v>870</v>
      </c>
      <c r="N25" s="413">
        <v>1.1000000000000001</v>
      </c>
      <c r="O25" s="758">
        <v>2</v>
      </c>
      <c r="P25" s="745" t="s">
        <v>867</v>
      </c>
      <c r="Q25" s="416" t="s">
        <v>246</v>
      </c>
      <c r="R25" s="551" t="s">
        <v>868</v>
      </c>
      <c r="S25" s="436">
        <v>1</v>
      </c>
      <c r="T25" s="418" t="s">
        <v>871</v>
      </c>
      <c r="U25" s="413">
        <v>1.1000000000000001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63"/>
      <c r="C26" s="420" t="s">
        <v>247</v>
      </c>
      <c r="D26" s="552" t="s">
        <v>872</v>
      </c>
      <c r="E26" s="422">
        <v>1</v>
      </c>
      <c r="F26" s="425" t="s">
        <v>869</v>
      </c>
      <c r="G26" s="420">
        <v>1.1000000000000001</v>
      </c>
      <c r="H26" s="759"/>
      <c r="I26" s="746"/>
      <c r="J26" s="424" t="s">
        <v>247</v>
      </c>
      <c r="K26" s="553" t="s">
        <v>872</v>
      </c>
      <c r="L26" s="422">
        <v>1</v>
      </c>
      <c r="M26" s="425" t="s">
        <v>870</v>
      </c>
      <c r="N26" s="420">
        <v>1.1000000000000001</v>
      </c>
      <c r="O26" s="759"/>
      <c r="P26" s="746"/>
      <c r="Q26" s="424" t="s">
        <v>247</v>
      </c>
      <c r="R26" s="553" t="s">
        <v>872</v>
      </c>
      <c r="S26" s="422">
        <v>1</v>
      </c>
      <c r="T26" s="425" t="s">
        <v>871</v>
      </c>
      <c r="U26" s="420">
        <v>1.1000000000000001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 t="s">
        <v>248</v>
      </c>
      <c r="D27" s="558" t="s">
        <v>873</v>
      </c>
      <c r="E27" s="428">
        <v>1</v>
      </c>
      <c r="F27" s="437" t="s">
        <v>869</v>
      </c>
      <c r="G27" s="426">
        <v>1.1000000000000001</v>
      </c>
      <c r="H27" s="760"/>
      <c r="I27" s="765"/>
      <c r="J27" s="429" t="s">
        <v>248</v>
      </c>
      <c r="K27" s="559" t="s">
        <v>874</v>
      </c>
      <c r="L27" s="438">
        <v>1</v>
      </c>
      <c r="M27" s="437" t="s">
        <v>870</v>
      </c>
      <c r="N27" s="426">
        <v>1.1000000000000001</v>
      </c>
      <c r="O27" s="760"/>
      <c r="P27" s="765"/>
      <c r="Q27" s="429" t="s">
        <v>248</v>
      </c>
      <c r="R27" s="559" t="s">
        <v>874</v>
      </c>
      <c r="S27" s="438">
        <v>1</v>
      </c>
      <c r="T27" s="437" t="s">
        <v>871</v>
      </c>
      <c r="U27" s="426">
        <v>1.1000000000000001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 t="s">
        <v>875</v>
      </c>
      <c r="C28" s="413" t="s">
        <v>246</v>
      </c>
      <c r="D28" s="550" t="s">
        <v>876</v>
      </c>
      <c r="E28" s="436">
        <v>1</v>
      </c>
      <c r="F28" s="418" t="s">
        <v>869</v>
      </c>
      <c r="G28" s="413">
        <v>0.9</v>
      </c>
      <c r="H28" s="758">
        <v>1</v>
      </c>
      <c r="I28" s="745" t="s">
        <v>875</v>
      </c>
      <c r="J28" s="416" t="s">
        <v>246</v>
      </c>
      <c r="K28" s="551" t="s">
        <v>877</v>
      </c>
      <c r="L28" s="436">
        <v>1</v>
      </c>
      <c r="M28" s="418" t="s">
        <v>870</v>
      </c>
      <c r="N28" s="413">
        <v>0.9</v>
      </c>
      <c r="O28" s="758">
        <v>2</v>
      </c>
      <c r="P28" s="745" t="s">
        <v>875</v>
      </c>
      <c r="Q28" s="416" t="s">
        <v>246</v>
      </c>
      <c r="R28" s="551" t="s">
        <v>878</v>
      </c>
      <c r="S28" s="436">
        <v>1</v>
      </c>
      <c r="T28" s="418" t="s">
        <v>871</v>
      </c>
      <c r="U28" s="413">
        <v>0.9</v>
      </c>
      <c r="V28" s="758">
        <v>3</v>
      </c>
    </row>
    <row r="29" spans="2:34" ht="24.95" customHeight="1" x14ac:dyDescent="0.25">
      <c r="B29" s="763"/>
      <c r="C29" s="420" t="s">
        <v>247</v>
      </c>
      <c r="D29" s="552" t="s">
        <v>879</v>
      </c>
      <c r="E29" s="422">
        <v>1</v>
      </c>
      <c r="F29" s="425" t="s">
        <v>869</v>
      </c>
      <c r="G29" s="420">
        <v>0.9</v>
      </c>
      <c r="H29" s="759"/>
      <c r="I29" s="746"/>
      <c r="J29" s="424" t="s">
        <v>247</v>
      </c>
      <c r="K29" s="553" t="s">
        <v>880</v>
      </c>
      <c r="L29" s="422">
        <v>1</v>
      </c>
      <c r="M29" s="425" t="s">
        <v>870</v>
      </c>
      <c r="N29" s="420">
        <v>0.9</v>
      </c>
      <c r="O29" s="759"/>
      <c r="P29" s="746"/>
      <c r="Q29" s="424" t="s">
        <v>247</v>
      </c>
      <c r="R29" s="553" t="s">
        <v>881</v>
      </c>
      <c r="S29" s="422">
        <v>1</v>
      </c>
      <c r="T29" s="425" t="s">
        <v>871</v>
      </c>
      <c r="U29" s="420">
        <v>0.9</v>
      </c>
      <c r="V29" s="759"/>
    </row>
    <row r="30" spans="2:34" ht="24.95" customHeight="1" thickBot="1" x14ac:dyDescent="0.3">
      <c r="B30" s="764"/>
      <c r="C30" s="426" t="s">
        <v>248</v>
      </c>
      <c r="D30" s="558" t="s">
        <v>882</v>
      </c>
      <c r="E30" s="428">
        <v>1</v>
      </c>
      <c r="F30" s="437" t="s">
        <v>869</v>
      </c>
      <c r="G30" s="426">
        <v>0.9</v>
      </c>
      <c r="H30" s="760"/>
      <c r="I30" s="765"/>
      <c r="J30" s="429" t="s">
        <v>248</v>
      </c>
      <c r="K30" s="559" t="s">
        <v>883</v>
      </c>
      <c r="L30" s="438">
        <v>1</v>
      </c>
      <c r="M30" s="437" t="s">
        <v>870</v>
      </c>
      <c r="N30" s="426">
        <v>0.9</v>
      </c>
      <c r="O30" s="760"/>
      <c r="P30" s="765"/>
      <c r="Q30" s="429" t="s">
        <v>248</v>
      </c>
      <c r="R30" s="559" t="s">
        <v>884</v>
      </c>
      <c r="S30" s="438">
        <v>1</v>
      </c>
      <c r="T30" s="437" t="s">
        <v>871</v>
      </c>
      <c r="U30" s="426">
        <v>0.9</v>
      </c>
      <c r="V30" s="760"/>
    </row>
    <row r="31" spans="2:34" ht="24.95" customHeight="1" x14ac:dyDescent="0.25">
      <c r="B31" s="762" t="s">
        <v>827</v>
      </c>
      <c r="C31" s="413" t="s">
        <v>246</v>
      </c>
      <c r="D31" s="562"/>
      <c r="E31" s="417">
        <v>1</v>
      </c>
      <c r="F31" s="418"/>
      <c r="G31" s="577"/>
      <c r="H31" s="758">
        <v>1</v>
      </c>
      <c r="I31" s="745" t="s">
        <v>827</v>
      </c>
      <c r="J31" s="416" t="s">
        <v>246</v>
      </c>
      <c r="K31" s="563"/>
      <c r="L31" s="436">
        <v>1</v>
      </c>
      <c r="M31" s="418"/>
      <c r="N31" s="577"/>
      <c r="O31" s="758">
        <v>2</v>
      </c>
      <c r="P31" s="745" t="s">
        <v>827</v>
      </c>
      <c r="Q31" s="416" t="s">
        <v>246</v>
      </c>
      <c r="R31" s="563"/>
      <c r="S31" s="436">
        <v>1</v>
      </c>
      <c r="T31" s="418"/>
      <c r="U31" s="577"/>
      <c r="V31" s="758">
        <v>3</v>
      </c>
    </row>
    <row r="32" spans="2:34" ht="24.95" customHeight="1" x14ac:dyDescent="0.25">
      <c r="B32" s="763"/>
      <c r="C32" s="420" t="s">
        <v>247</v>
      </c>
      <c r="D32" s="552"/>
      <c r="E32" s="422">
        <v>1</v>
      </c>
      <c r="F32" s="425"/>
      <c r="G32" s="420"/>
      <c r="H32" s="759"/>
      <c r="I32" s="746"/>
      <c r="J32" s="424" t="s">
        <v>247</v>
      </c>
      <c r="K32" s="553"/>
      <c r="L32" s="422">
        <v>1</v>
      </c>
      <c r="M32" s="425"/>
      <c r="N32" s="420"/>
      <c r="O32" s="759"/>
      <c r="P32" s="746"/>
      <c r="Q32" s="424" t="s">
        <v>247</v>
      </c>
      <c r="R32" s="553"/>
      <c r="S32" s="422">
        <v>1</v>
      </c>
      <c r="T32" s="425"/>
      <c r="U32" s="420"/>
      <c r="V32" s="759"/>
    </row>
    <row r="33" spans="1:22" ht="24.95" customHeight="1" thickBot="1" x14ac:dyDescent="0.3">
      <c r="B33" s="764"/>
      <c r="C33" s="426" t="s">
        <v>248</v>
      </c>
      <c r="D33" s="555"/>
      <c r="E33" s="430">
        <v>1</v>
      </c>
      <c r="F33" s="437"/>
      <c r="G33" s="439"/>
      <c r="H33" s="760"/>
      <c r="I33" s="765"/>
      <c r="J33" s="429" t="s">
        <v>248</v>
      </c>
      <c r="K33" s="556"/>
      <c r="L33" s="438">
        <v>1</v>
      </c>
      <c r="M33" s="440"/>
      <c r="N33" s="439"/>
      <c r="O33" s="760"/>
      <c r="P33" s="765"/>
      <c r="Q33" s="429" t="s">
        <v>248</v>
      </c>
      <c r="R33" s="556"/>
      <c r="S33" s="438">
        <v>1</v>
      </c>
      <c r="T33" s="431"/>
      <c r="U33" s="439"/>
      <c r="V33" s="760"/>
    </row>
    <row r="34" spans="1:22" ht="24.95" customHeight="1" x14ac:dyDescent="0.25">
      <c r="B34" s="762" t="s">
        <v>840</v>
      </c>
      <c r="C34" s="413" t="s">
        <v>246</v>
      </c>
      <c r="D34" s="550"/>
      <c r="E34" s="436">
        <v>1</v>
      </c>
      <c r="F34" s="418"/>
      <c r="G34" s="576"/>
      <c r="H34" s="758">
        <v>1</v>
      </c>
      <c r="I34" s="745" t="s">
        <v>840</v>
      </c>
      <c r="J34" s="416" t="s">
        <v>246</v>
      </c>
      <c r="K34" s="551"/>
      <c r="L34" s="436">
        <v>1</v>
      </c>
      <c r="M34" s="418"/>
      <c r="N34" s="576"/>
      <c r="O34" s="758">
        <v>2</v>
      </c>
      <c r="P34" s="745" t="s">
        <v>840</v>
      </c>
      <c r="Q34" s="416" t="s">
        <v>246</v>
      </c>
      <c r="R34" s="551"/>
      <c r="S34" s="436">
        <v>1</v>
      </c>
      <c r="T34" s="418"/>
      <c r="U34" s="576"/>
      <c r="V34" s="758">
        <v>3</v>
      </c>
    </row>
    <row r="35" spans="1:22" ht="24.95" customHeight="1" x14ac:dyDescent="0.25">
      <c r="B35" s="763"/>
      <c r="C35" s="420" t="s">
        <v>247</v>
      </c>
      <c r="D35" s="552"/>
      <c r="E35" s="422">
        <v>1</v>
      </c>
      <c r="F35" s="425"/>
      <c r="G35" s="420"/>
      <c r="H35" s="759"/>
      <c r="I35" s="746"/>
      <c r="J35" s="424" t="s">
        <v>247</v>
      </c>
      <c r="K35" s="553"/>
      <c r="L35" s="422">
        <v>1</v>
      </c>
      <c r="M35" s="425"/>
      <c r="N35" s="420"/>
      <c r="O35" s="759"/>
      <c r="P35" s="746"/>
      <c r="Q35" s="424" t="s">
        <v>247</v>
      </c>
      <c r="R35" s="553"/>
      <c r="S35" s="422">
        <v>1</v>
      </c>
      <c r="T35" s="425"/>
      <c r="U35" s="420"/>
      <c r="V35" s="759"/>
    </row>
    <row r="36" spans="1:22" ht="24.95" customHeight="1" thickBot="1" x14ac:dyDescent="0.3">
      <c r="B36" s="764"/>
      <c r="C36" s="426" t="s">
        <v>248</v>
      </c>
      <c r="D36" s="558"/>
      <c r="E36" s="428">
        <v>1</v>
      </c>
      <c r="F36" s="437"/>
      <c r="G36" s="439"/>
      <c r="H36" s="760"/>
      <c r="I36" s="765"/>
      <c r="J36" s="429" t="s">
        <v>248</v>
      </c>
      <c r="K36" s="559"/>
      <c r="L36" s="438">
        <v>1</v>
      </c>
      <c r="M36" s="440"/>
      <c r="N36" s="439"/>
      <c r="O36" s="760"/>
      <c r="P36" s="765"/>
      <c r="Q36" s="429" t="s">
        <v>248</v>
      </c>
      <c r="R36" s="559"/>
      <c r="S36" s="438">
        <v>1</v>
      </c>
      <c r="T36" s="431"/>
      <c r="U36" s="439"/>
      <c r="V36" s="760"/>
    </row>
    <row r="37" spans="1:22" ht="24.95" customHeight="1" x14ac:dyDescent="0.25">
      <c r="B37" s="762" t="s">
        <v>845</v>
      </c>
      <c r="C37" s="413" t="s">
        <v>246</v>
      </c>
      <c r="D37" s="550"/>
      <c r="E37" s="436">
        <v>1</v>
      </c>
      <c r="F37" s="418"/>
      <c r="G37" s="576"/>
      <c r="H37" s="758">
        <v>1</v>
      </c>
      <c r="I37" s="745" t="s">
        <v>845</v>
      </c>
      <c r="J37" s="416" t="s">
        <v>246</v>
      </c>
      <c r="K37" s="551"/>
      <c r="L37" s="436">
        <v>1</v>
      </c>
      <c r="M37" s="418"/>
      <c r="N37" s="576"/>
      <c r="O37" s="758">
        <v>2</v>
      </c>
      <c r="P37" s="745" t="s">
        <v>845</v>
      </c>
      <c r="Q37" s="416" t="s">
        <v>246</v>
      </c>
      <c r="R37" s="551"/>
      <c r="S37" s="436">
        <v>1</v>
      </c>
      <c r="T37" s="418"/>
      <c r="U37" s="576"/>
      <c r="V37" s="758">
        <v>3</v>
      </c>
    </row>
    <row r="38" spans="1:22" ht="24.95" customHeight="1" x14ac:dyDescent="0.25">
      <c r="B38" s="763"/>
      <c r="C38" s="420" t="s">
        <v>247</v>
      </c>
      <c r="D38" s="552"/>
      <c r="E38" s="422">
        <v>1</v>
      </c>
      <c r="F38" s="425"/>
      <c r="G38" s="420"/>
      <c r="H38" s="759"/>
      <c r="I38" s="746"/>
      <c r="J38" s="424" t="s">
        <v>247</v>
      </c>
      <c r="K38" s="553"/>
      <c r="L38" s="422">
        <v>1</v>
      </c>
      <c r="M38" s="425"/>
      <c r="N38" s="420"/>
      <c r="O38" s="759"/>
      <c r="P38" s="746"/>
      <c r="Q38" s="424" t="s">
        <v>247</v>
      </c>
      <c r="R38" s="553"/>
      <c r="S38" s="422">
        <v>1</v>
      </c>
      <c r="T38" s="425"/>
      <c r="U38" s="420"/>
      <c r="V38" s="759"/>
    </row>
    <row r="39" spans="1:22" ht="24.95" customHeight="1" thickBot="1" x14ac:dyDescent="0.3">
      <c r="B39" s="764"/>
      <c r="C39" s="426" t="s">
        <v>248</v>
      </c>
      <c r="D39" s="560"/>
      <c r="E39" s="428">
        <v>1</v>
      </c>
      <c r="F39" s="437"/>
      <c r="G39" s="439"/>
      <c r="H39" s="760"/>
      <c r="I39" s="765"/>
      <c r="J39" s="429" t="s">
        <v>248</v>
      </c>
      <c r="K39" s="561"/>
      <c r="L39" s="438">
        <v>1</v>
      </c>
      <c r="M39" s="440"/>
      <c r="N39" s="439"/>
      <c r="O39" s="760"/>
      <c r="P39" s="765"/>
      <c r="Q39" s="429" t="s">
        <v>248</v>
      </c>
      <c r="R39" s="561"/>
      <c r="S39" s="438">
        <v>1</v>
      </c>
      <c r="T39" s="431"/>
      <c r="U39" s="439"/>
      <c r="V39" s="760"/>
    </row>
    <row r="40" spans="1:22" ht="24.95" customHeight="1" x14ac:dyDescent="0.25">
      <c r="B40" s="762" t="s">
        <v>854</v>
      </c>
      <c r="C40" s="413" t="s">
        <v>246</v>
      </c>
      <c r="D40" s="550"/>
      <c r="E40" s="436">
        <v>1</v>
      </c>
      <c r="F40" s="418"/>
      <c r="G40" s="576"/>
      <c r="H40" s="758">
        <v>1</v>
      </c>
      <c r="I40" s="745" t="s">
        <v>854</v>
      </c>
      <c r="J40" s="416" t="s">
        <v>246</v>
      </c>
      <c r="K40" s="551"/>
      <c r="L40" s="436">
        <v>1</v>
      </c>
      <c r="M40" s="418"/>
      <c r="N40" s="576"/>
      <c r="O40" s="758">
        <v>2</v>
      </c>
      <c r="P40" s="745" t="s">
        <v>854</v>
      </c>
      <c r="Q40" s="416" t="s">
        <v>246</v>
      </c>
      <c r="R40" s="551"/>
      <c r="S40" s="436">
        <v>1</v>
      </c>
      <c r="T40" s="418"/>
      <c r="U40" s="576"/>
      <c r="V40" s="758">
        <v>3</v>
      </c>
    </row>
    <row r="41" spans="1:22" ht="24.95" customHeight="1" x14ac:dyDescent="0.25">
      <c r="B41" s="763"/>
      <c r="C41" s="420" t="s">
        <v>247</v>
      </c>
      <c r="D41" s="552"/>
      <c r="E41" s="422">
        <v>1</v>
      </c>
      <c r="F41" s="425"/>
      <c r="G41" s="420"/>
      <c r="H41" s="759"/>
      <c r="I41" s="746"/>
      <c r="J41" s="424" t="s">
        <v>247</v>
      </c>
      <c r="K41" s="553"/>
      <c r="L41" s="422">
        <v>1</v>
      </c>
      <c r="M41" s="425"/>
      <c r="N41" s="420"/>
      <c r="O41" s="759"/>
      <c r="P41" s="746"/>
      <c r="Q41" s="424" t="s">
        <v>247</v>
      </c>
      <c r="R41" s="553"/>
      <c r="S41" s="422">
        <v>1</v>
      </c>
      <c r="T41" s="425"/>
      <c r="U41" s="420"/>
      <c r="V41" s="759"/>
    </row>
    <row r="42" spans="1:22" ht="24.95" customHeight="1" thickBot="1" x14ac:dyDescent="0.3">
      <c r="B42" s="764"/>
      <c r="C42" s="426" t="s">
        <v>248</v>
      </c>
      <c r="D42" s="560"/>
      <c r="E42" s="428">
        <v>1</v>
      </c>
      <c r="F42" s="437"/>
      <c r="G42" s="439"/>
      <c r="H42" s="760"/>
      <c r="I42" s="765"/>
      <c r="J42" s="429" t="s">
        <v>248</v>
      </c>
      <c r="K42" s="561"/>
      <c r="L42" s="438">
        <v>1</v>
      </c>
      <c r="M42" s="440"/>
      <c r="N42" s="439"/>
      <c r="O42" s="760"/>
      <c r="P42" s="765"/>
      <c r="Q42" s="429" t="s">
        <v>248</v>
      </c>
      <c r="R42" s="561"/>
      <c r="S42" s="438">
        <v>1</v>
      </c>
      <c r="T42" s="431"/>
      <c r="U42" s="439"/>
      <c r="V42" s="760"/>
    </row>
    <row r="43" spans="1:22" ht="24.95" customHeight="1" x14ac:dyDescent="0.25">
      <c r="B43" s="762" t="s">
        <v>867</v>
      </c>
      <c r="C43" s="413" t="s">
        <v>246</v>
      </c>
      <c r="D43" s="562"/>
      <c r="E43" s="417"/>
      <c r="F43" s="441"/>
      <c r="G43" s="413"/>
      <c r="H43" s="758">
        <v>1</v>
      </c>
      <c r="I43" s="745" t="s">
        <v>867</v>
      </c>
      <c r="J43" s="416" t="s">
        <v>246</v>
      </c>
      <c r="K43" s="551"/>
      <c r="L43" s="436"/>
      <c r="M43" s="418"/>
      <c r="N43" s="576"/>
      <c r="O43" s="758">
        <v>2</v>
      </c>
      <c r="P43" s="745" t="s">
        <v>867</v>
      </c>
      <c r="Q43" s="416" t="s">
        <v>246</v>
      </c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 t="s">
        <v>247</v>
      </c>
      <c r="D44" s="552"/>
      <c r="E44" s="422"/>
      <c r="F44" s="425"/>
      <c r="G44" s="420"/>
      <c r="H44" s="759"/>
      <c r="I44" s="746"/>
      <c r="J44" s="424" t="s">
        <v>247</v>
      </c>
      <c r="K44" s="553"/>
      <c r="L44" s="422"/>
      <c r="M44" s="425"/>
      <c r="N44" s="420"/>
      <c r="O44" s="759"/>
      <c r="P44" s="746"/>
      <c r="Q44" s="424" t="s">
        <v>247</v>
      </c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 t="s">
        <v>248</v>
      </c>
      <c r="D45" s="555"/>
      <c r="E45" s="430"/>
      <c r="F45" s="442"/>
      <c r="G45" s="426"/>
      <c r="H45" s="760"/>
      <c r="I45" s="747"/>
      <c r="J45" s="429" t="s">
        <v>248</v>
      </c>
      <c r="K45" s="559"/>
      <c r="L45" s="428"/>
      <c r="M45" s="431"/>
      <c r="N45" s="578"/>
      <c r="O45" s="760"/>
      <c r="P45" s="747"/>
      <c r="Q45" s="429" t="s">
        <v>248</v>
      </c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161925</xdr:colOff>
                    <xdr:row>12</xdr:row>
                    <xdr:rowOff>123825</xdr:rowOff>
                  </from>
                  <to>
                    <xdr:col>0</xdr:col>
                    <xdr:colOff>1114425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133350</xdr:colOff>
                    <xdr:row>7</xdr:row>
                    <xdr:rowOff>38100</xdr:rowOff>
                  </from>
                  <to>
                    <xdr:col>0</xdr:col>
                    <xdr:colOff>1057275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171450</xdr:colOff>
                    <xdr:row>14</xdr:row>
                    <xdr:rowOff>276225</xdr:rowOff>
                  </from>
                  <to>
                    <xdr:col>0</xdr:col>
                    <xdr:colOff>1104900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171450</xdr:colOff>
                    <xdr:row>17</xdr:row>
                    <xdr:rowOff>285750</xdr:rowOff>
                  </from>
                  <to>
                    <xdr:col>0</xdr:col>
                    <xdr:colOff>1104900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171450</xdr:colOff>
                    <xdr:row>20</xdr:row>
                    <xdr:rowOff>247650</xdr:rowOff>
                  </from>
                  <to>
                    <xdr:col>0</xdr:col>
                    <xdr:colOff>1104900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171450</xdr:colOff>
                    <xdr:row>23</xdr:row>
                    <xdr:rowOff>304800</xdr:rowOff>
                  </from>
                  <to>
                    <xdr:col>0</xdr:col>
                    <xdr:colOff>1104900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171450</xdr:colOff>
                    <xdr:row>27</xdr:row>
                    <xdr:rowOff>0</xdr:rowOff>
                  </from>
                  <to>
                    <xdr:col>0</xdr:col>
                    <xdr:colOff>1104900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171450</xdr:colOff>
                    <xdr:row>30</xdr:row>
                    <xdr:rowOff>19050</xdr:rowOff>
                  </from>
                  <to>
                    <xdr:col>0</xdr:col>
                    <xdr:colOff>1104900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171450</xdr:colOff>
                    <xdr:row>32</xdr:row>
                    <xdr:rowOff>295275</xdr:rowOff>
                  </from>
                  <to>
                    <xdr:col>0</xdr:col>
                    <xdr:colOff>1104900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171450</xdr:colOff>
                    <xdr:row>36</xdr:row>
                    <xdr:rowOff>38100</xdr:rowOff>
                  </from>
                  <to>
                    <xdr:col>0</xdr:col>
                    <xdr:colOff>1104900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171450</xdr:colOff>
                    <xdr:row>39</xdr:row>
                    <xdr:rowOff>9525</xdr:rowOff>
                  </from>
                  <to>
                    <xdr:col>0</xdr:col>
                    <xdr:colOff>1104900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171450</xdr:colOff>
                    <xdr:row>42</xdr:row>
                    <xdr:rowOff>19050</xdr:rowOff>
                  </from>
                  <to>
                    <xdr:col>0</xdr:col>
                    <xdr:colOff>1104900</xdr:colOff>
                    <xdr:row>43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A69B-97EB-40BD-A8BF-D35C08B0C05C}">
  <sheetPr codeName="Лист15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7.8554687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1027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49" t="s">
        <v>827</v>
      </c>
      <c r="C7" s="413" t="s">
        <v>246</v>
      </c>
      <c r="D7" s="562" t="s">
        <v>828</v>
      </c>
      <c r="E7" s="414">
        <v>1</v>
      </c>
      <c r="F7" s="515" t="s">
        <v>829</v>
      </c>
      <c r="G7" s="413">
        <v>0.6</v>
      </c>
      <c r="H7" s="758">
        <v>1</v>
      </c>
      <c r="I7" s="745" t="s">
        <v>827</v>
      </c>
      <c r="J7" s="416" t="s">
        <v>246</v>
      </c>
      <c r="K7" s="563" t="s">
        <v>830</v>
      </c>
      <c r="L7" s="417">
        <v>1</v>
      </c>
      <c r="M7" s="418" t="s">
        <v>831</v>
      </c>
      <c r="N7" s="413">
        <v>0.6</v>
      </c>
      <c r="O7" s="758">
        <v>2</v>
      </c>
      <c r="P7" s="745" t="s">
        <v>827</v>
      </c>
      <c r="Q7" s="416" t="s">
        <v>246</v>
      </c>
      <c r="R7" s="563" t="s">
        <v>832</v>
      </c>
      <c r="S7" s="417">
        <v>1</v>
      </c>
      <c r="T7" s="418" t="s">
        <v>833</v>
      </c>
      <c r="U7" s="581">
        <v>0.6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50"/>
      <c r="C8" s="420" t="s">
        <v>247</v>
      </c>
      <c r="D8" s="552" t="s">
        <v>834</v>
      </c>
      <c r="E8" s="421">
        <v>1</v>
      </c>
      <c r="F8" s="421" t="s">
        <v>829</v>
      </c>
      <c r="G8" s="420">
        <v>0.6</v>
      </c>
      <c r="H8" s="759"/>
      <c r="I8" s="746"/>
      <c r="J8" s="424" t="s">
        <v>247</v>
      </c>
      <c r="K8" s="553" t="s">
        <v>835</v>
      </c>
      <c r="L8" s="422">
        <v>1</v>
      </c>
      <c r="M8" s="425" t="s">
        <v>831</v>
      </c>
      <c r="N8" s="420">
        <v>0.6</v>
      </c>
      <c r="O8" s="759"/>
      <c r="P8" s="746"/>
      <c r="Q8" s="424" t="s">
        <v>247</v>
      </c>
      <c r="R8" s="553" t="s">
        <v>836</v>
      </c>
      <c r="S8" s="422">
        <v>1</v>
      </c>
      <c r="T8" s="425" t="s">
        <v>833</v>
      </c>
      <c r="U8" s="579">
        <v>0.6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51"/>
      <c r="C9" s="426" t="s">
        <v>248</v>
      </c>
      <c r="D9" s="555" t="s">
        <v>837</v>
      </c>
      <c r="E9" s="427">
        <v>1</v>
      </c>
      <c r="F9" s="457" t="s">
        <v>829</v>
      </c>
      <c r="G9" s="426">
        <v>0.6</v>
      </c>
      <c r="H9" s="760"/>
      <c r="I9" s="747"/>
      <c r="J9" s="429" t="s">
        <v>248</v>
      </c>
      <c r="K9" s="556" t="s">
        <v>838</v>
      </c>
      <c r="L9" s="430">
        <v>1</v>
      </c>
      <c r="M9" s="431" t="s">
        <v>831</v>
      </c>
      <c r="N9" s="426">
        <v>0.6</v>
      </c>
      <c r="O9" s="760"/>
      <c r="P9" s="747"/>
      <c r="Q9" s="429" t="s">
        <v>248</v>
      </c>
      <c r="R9" s="556" t="s">
        <v>839</v>
      </c>
      <c r="S9" s="430">
        <v>1</v>
      </c>
      <c r="T9" s="431" t="s">
        <v>833</v>
      </c>
      <c r="U9" s="488">
        <v>0.6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49" t="s">
        <v>827</v>
      </c>
      <c r="C13" s="413" t="s">
        <v>246</v>
      </c>
      <c r="D13" s="562" t="s">
        <v>828</v>
      </c>
      <c r="E13" s="414">
        <v>1</v>
      </c>
      <c r="F13" s="515" t="s">
        <v>829</v>
      </c>
      <c r="G13" s="413">
        <v>0.6</v>
      </c>
      <c r="H13" s="758">
        <v>1</v>
      </c>
      <c r="I13" s="745" t="s">
        <v>827</v>
      </c>
      <c r="J13" s="416" t="s">
        <v>246</v>
      </c>
      <c r="K13" s="563" t="s">
        <v>830</v>
      </c>
      <c r="L13" s="417">
        <v>1</v>
      </c>
      <c r="M13" s="418" t="s">
        <v>831</v>
      </c>
      <c r="N13" s="413">
        <v>0.6</v>
      </c>
      <c r="O13" s="758">
        <v>2</v>
      </c>
      <c r="P13" s="745" t="s">
        <v>827</v>
      </c>
      <c r="Q13" s="416" t="s">
        <v>246</v>
      </c>
      <c r="R13" s="563" t="s">
        <v>832</v>
      </c>
      <c r="S13" s="417">
        <v>1</v>
      </c>
      <c r="T13" s="418" t="s">
        <v>833</v>
      </c>
      <c r="U13" s="581">
        <v>0.6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50"/>
      <c r="C14" s="420" t="s">
        <v>247</v>
      </c>
      <c r="D14" s="552" t="s">
        <v>834</v>
      </c>
      <c r="E14" s="421">
        <v>1</v>
      </c>
      <c r="F14" s="421" t="s">
        <v>829</v>
      </c>
      <c r="G14" s="420">
        <v>0.6</v>
      </c>
      <c r="H14" s="759"/>
      <c r="I14" s="746"/>
      <c r="J14" s="424" t="s">
        <v>247</v>
      </c>
      <c r="K14" s="553" t="s">
        <v>835</v>
      </c>
      <c r="L14" s="422">
        <v>1</v>
      </c>
      <c r="M14" s="425" t="s">
        <v>831</v>
      </c>
      <c r="N14" s="420">
        <v>0.6</v>
      </c>
      <c r="O14" s="759"/>
      <c r="P14" s="746"/>
      <c r="Q14" s="424" t="s">
        <v>247</v>
      </c>
      <c r="R14" s="553" t="s">
        <v>836</v>
      </c>
      <c r="S14" s="422">
        <v>1</v>
      </c>
      <c r="T14" s="425" t="s">
        <v>833</v>
      </c>
      <c r="U14" s="579">
        <v>0.6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51"/>
      <c r="C15" s="426" t="s">
        <v>248</v>
      </c>
      <c r="D15" s="555" t="s">
        <v>837</v>
      </c>
      <c r="E15" s="427">
        <v>1</v>
      </c>
      <c r="F15" s="457" t="s">
        <v>829</v>
      </c>
      <c r="G15" s="426">
        <v>0.6</v>
      </c>
      <c r="H15" s="760"/>
      <c r="I15" s="747"/>
      <c r="J15" s="429" t="s">
        <v>248</v>
      </c>
      <c r="K15" s="556" t="s">
        <v>838</v>
      </c>
      <c r="L15" s="430">
        <v>1</v>
      </c>
      <c r="M15" s="431" t="s">
        <v>831</v>
      </c>
      <c r="N15" s="426">
        <v>0.6</v>
      </c>
      <c r="O15" s="760"/>
      <c r="P15" s="747"/>
      <c r="Q15" s="429" t="s">
        <v>248</v>
      </c>
      <c r="R15" s="556" t="s">
        <v>839</v>
      </c>
      <c r="S15" s="430">
        <v>1</v>
      </c>
      <c r="T15" s="431" t="s">
        <v>833</v>
      </c>
      <c r="U15" s="488">
        <v>0.6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62" t="s">
        <v>840</v>
      </c>
      <c r="C16" s="413" t="s">
        <v>246</v>
      </c>
      <c r="D16" s="562" t="s">
        <v>841</v>
      </c>
      <c r="E16" s="417">
        <v>1</v>
      </c>
      <c r="F16" s="435" t="s">
        <v>829</v>
      </c>
      <c r="G16" s="413">
        <v>0.8</v>
      </c>
      <c r="H16" s="758">
        <v>1</v>
      </c>
      <c r="I16" s="745" t="s">
        <v>840</v>
      </c>
      <c r="J16" s="416" t="s">
        <v>246</v>
      </c>
      <c r="K16" s="563" t="s">
        <v>842</v>
      </c>
      <c r="L16" s="436">
        <v>1</v>
      </c>
      <c r="M16" s="418" t="s">
        <v>831</v>
      </c>
      <c r="N16" s="413">
        <v>0.8</v>
      </c>
      <c r="O16" s="758">
        <v>2</v>
      </c>
      <c r="P16" s="745" t="s">
        <v>840</v>
      </c>
      <c r="Q16" s="416" t="s">
        <v>246</v>
      </c>
      <c r="R16" s="563" t="s">
        <v>841</v>
      </c>
      <c r="S16" s="436">
        <v>1</v>
      </c>
      <c r="T16" s="418" t="s">
        <v>833</v>
      </c>
      <c r="U16" s="413">
        <v>0.8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63"/>
      <c r="C17" s="420" t="s">
        <v>247</v>
      </c>
      <c r="D17" s="552" t="s">
        <v>843</v>
      </c>
      <c r="E17" s="422">
        <v>1</v>
      </c>
      <c r="F17" s="425" t="s">
        <v>829</v>
      </c>
      <c r="G17" s="420">
        <v>0.8</v>
      </c>
      <c r="H17" s="759"/>
      <c r="I17" s="746"/>
      <c r="J17" s="424" t="s">
        <v>247</v>
      </c>
      <c r="K17" s="553" t="s">
        <v>843</v>
      </c>
      <c r="L17" s="422">
        <v>1</v>
      </c>
      <c r="M17" s="425" t="s">
        <v>831</v>
      </c>
      <c r="N17" s="420">
        <v>0.8</v>
      </c>
      <c r="O17" s="759"/>
      <c r="P17" s="746"/>
      <c r="Q17" s="424" t="s">
        <v>247</v>
      </c>
      <c r="R17" s="553" t="s">
        <v>843</v>
      </c>
      <c r="S17" s="422">
        <v>1</v>
      </c>
      <c r="T17" s="425" t="s">
        <v>833</v>
      </c>
      <c r="U17" s="420">
        <v>0.8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64"/>
      <c r="C18" s="426" t="s">
        <v>248</v>
      </c>
      <c r="D18" s="555" t="s">
        <v>844</v>
      </c>
      <c r="E18" s="430">
        <v>1</v>
      </c>
      <c r="F18" s="431" t="s">
        <v>829</v>
      </c>
      <c r="G18" s="426">
        <v>0.8</v>
      </c>
      <c r="H18" s="760"/>
      <c r="I18" s="747"/>
      <c r="J18" s="429" t="s">
        <v>248</v>
      </c>
      <c r="K18" s="556" t="s">
        <v>844</v>
      </c>
      <c r="L18" s="428">
        <v>1</v>
      </c>
      <c r="M18" s="431" t="s">
        <v>831</v>
      </c>
      <c r="N18" s="426">
        <v>0.8</v>
      </c>
      <c r="O18" s="760"/>
      <c r="P18" s="747"/>
      <c r="Q18" s="429" t="s">
        <v>248</v>
      </c>
      <c r="R18" s="556" t="s">
        <v>844</v>
      </c>
      <c r="S18" s="428">
        <v>1</v>
      </c>
      <c r="T18" s="431" t="s">
        <v>833</v>
      </c>
      <c r="U18" s="426">
        <v>0.8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62" t="s">
        <v>845</v>
      </c>
      <c r="C19" s="413" t="s">
        <v>246</v>
      </c>
      <c r="D19" s="550" t="s">
        <v>846</v>
      </c>
      <c r="E19" s="436">
        <v>1</v>
      </c>
      <c r="F19" s="435" t="s">
        <v>829</v>
      </c>
      <c r="G19" s="413">
        <v>0.7</v>
      </c>
      <c r="H19" s="758">
        <v>1</v>
      </c>
      <c r="I19" s="745" t="s">
        <v>845</v>
      </c>
      <c r="J19" s="416" t="s">
        <v>246</v>
      </c>
      <c r="K19" s="551" t="s">
        <v>847</v>
      </c>
      <c r="L19" s="436">
        <v>1</v>
      </c>
      <c r="M19" s="418" t="s">
        <v>831</v>
      </c>
      <c r="N19" s="413">
        <v>0.7</v>
      </c>
      <c r="O19" s="758">
        <v>2</v>
      </c>
      <c r="P19" s="745" t="s">
        <v>845</v>
      </c>
      <c r="Q19" s="416" t="s">
        <v>246</v>
      </c>
      <c r="R19" s="563" t="s">
        <v>848</v>
      </c>
      <c r="S19" s="436">
        <v>1</v>
      </c>
      <c r="T19" s="418" t="s">
        <v>833</v>
      </c>
      <c r="U19" s="413">
        <v>0.7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63"/>
      <c r="C20" s="420" t="s">
        <v>247</v>
      </c>
      <c r="D20" s="552" t="s">
        <v>849</v>
      </c>
      <c r="E20" s="422">
        <v>1</v>
      </c>
      <c r="F20" s="425" t="s">
        <v>829</v>
      </c>
      <c r="G20" s="420">
        <v>0.7</v>
      </c>
      <c r="H20" s="759"/>
      <c r="I20" s="746"/>
      <c r="J20" s="424" t="s">
        <v>247</v>
      </c>
      <c r="K20" s="553" t="s">
        <v>850</v>
      </c>
      <c r="L20" s="422">
        <v>1</v>
      </c>
      <c r="M20" s="425" t="s">
        <v>831</v>
      </c>
      <c r="N20" s="420">
        <v>0.7</v>
      </c>
      <c r="O20" s="759"/>
      <c r="P20" s="746"/>
      <c r="Q20" s="424" t="s">
        <v>247</v>
      </c>
      <c r="R20" s="553" t="s">
        <v>851</v>
      </c>
      <c r="S20" s="422">
        <v>1</v>
      </c>
      <c r="T20" s="425" t="s">
        <v>833</v>
      </c>
      <c r="U20" s="420">
        <v>0.7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64"/>
      <c r="C21" s="426" t="s">
        <v>248</v>
      </c>
      <c r="D21" s="558" t="s">
        <v>852</v>
      </c>
      <c r="E21" s="428">
        <v>1</v>
      </c>
      <c r="F21" s="437" t="s">
        <v>829</v>
      </c>
      <c r="G21" s="426">
        <v>0.7</v>
      </c>
      <c r="H21" s="760"/>
      <c r="I21" s="765"/>
      <c r="J21" s="429" t="s">
        <v>248</v>
      </c>
      <c r="K21" s="559" t="s">
        <v>853</v>
      </c>
      <c r="L21" s="438">
        <v>1</v>
      </c>
      <c r="M21" s="437" t="s">
        <v>831</v>
      </c>
      <c r="N21" s="426">
        <v>0.7</v>
      </c>
      <c r="O21" s="760"/>
      <c r="P21" s="765"/>
      <c r="Q21" s="429" t="s">
        <v>248</v>
      </c>
      <c r="R21" s="556" t="s">
        <v>853</v>
      </c>
      <c r="S21" s="438">
        <v>1</v>
      </c>
      <c r="T21" s="437" t="s">
        <v>833</v>
      </c>
      <c r="U21" s="426">
        <v>0.7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62" t="s">
        <v>854</v>
      </c>
      <c r="C22" s="413" t="s">
        <v>246</v>
      </c>
      <c r="D22" s="550" t="s">
        <v>855</v>
      </c>
      <c r="E22" s="436">
        <v>1</v>
      </c>
      <c r="F22" s="418" t="s">
        <v>856</v>
      </c>
      <c r="G22" s="413">
        <v>0.8</v>
      </c>
      <c r="H22" s="758">
        <v>1</v>
      </c>
      <c r="I22" s="745" t="s">
        <v>854</v>
      </c>
      <c r="J22" s="416" t="s">
        <v>246</v>
      </c>
      <c r="K22" s="551" t="s">
        <v>857</v>
      </c>
      <c r="L22" s="436">
        <v>1</v>
      </c>
      <c r="M22" s="418" t="s">
        <v>858</v>
      </c>
      <c r="N22" s="413">
        <v>0.8</v>
      </c>
      <c r="O22" s="758">
        <v>2</v>
      </c>
      <c r="P22" s="745" t="s">
        <v>854</v>
      </c>
      <c r="Q22" s="416" t="s">
        <v>246</v>
      </c>
      <c r="R22" s="563" t="s">
        <v>859</v>
      </c>
      <c r="S22" s="436">
        <v>1</v>
      </c>
      <c r="T22" s="418" t="s">
        <v>860</v>
      </c>
      <c r="U22" s="413">
        <v>0.8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63"/>
      <c r="C23" s="420" t="s">
        <v>247</v>
      </c>
      <c r="D23" s="552" t="s">
        <v>861</v>
      </c>
      <c r="E23" s="422">
        <v>1</v>
      </c>
      <c r="F23" s="425" t="s">
        <v>856</v>
      </c>
      <c r="G23" s="420">
        <v>0.8</v>
      </c>
      <c r="H23" s="759"/>
      <c r="I23" s="746"/>
      <c r="J23" s="424" t="s">
        <v>247</v>
      </c>
      <c r="K23" s="553" t="s">
        <v>862</v>
      </c>
      <c r="L23" s="422">
        <v>1</v>
      </c>
      <c r="M23" s="425" t="s">
        <v>858</v>
      </c>
      <c r="N23" s="420">
        <v>0.8</v>
      </c>
      <c r="O23" s="759"/>
      <c r="P23" s="746"/>
      <c r="Q23" s="424" t="s">
        <v>247</v>
      </c>
      <c r="R23" s="553" t="s">
        <v>863</v>
      </c>
      <c r="S23" s="422">
        <v>1</v>
      </c>
      <c r="T23" s="425" t="s">
        <v>860</v>
      </c>
      <c r="U23" s="420">
        <v>0.8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64"/>
      <c r="C24" s="426" t="s">
        <v>248</v>
      </c>
      <c r="D24" s="558" t="s">
        <v>864</v>
      </c>
      <c r="E24" s="428">
        <v>1</v>
      </c>
      <c r="F24" s="437" t="s">
        <v>856</v>
      </c>
      <c r="G24" s="426">
        <v>0.8</v>
      </c>
      <c r="H24" s="760"/>
      <c r="I24" s="765"/>
      <c r="J24" s="429" t="s">
        <v>248</v>
      </c>
      <c r="K24" s="559" t="s">
        <v>865</v>
      </c>
      <c r="L24" s="438">
        <v>1</v>
      </c>
      <c r="M24" s="437" t="s">
        <v>858</v>
      </c>
      <c r="N24" s="426">
        <v>0.8</v>
      </c>
      <c r="O24" s="760"/>
      <c r="P24" s="765"/>
      <c r="Q24" s="429" t="s">
        <v>248</v>
      </c>
      <c r="R24" s="556" t="s">
        <v>866</v>
      </c>
      <c r="S24" s="438">
        <v>1</v>
      </c>
      <c r="T24" s="437" t="s">
        <v>860</v>
      </c>
      <c r="U24" s="426">
        <v>0.8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62" t="s">
        <v>867</v>
      </c>
      <c r="C25" s="413" t="s">
        <v>246</v>
      </c>
      <c r="D25" s="550" t="s">
        <v>868</v>
      </c>
      <c r="E25" s="436">
        <v>1</v>
      </c>
      <c r="F25" s="418" t="s">
        <v>869</v>
      </c>
      <c r="G25" s="413">
        <v>1.1000000000000001</v>
      </c>
      <c r="H25" s="758">
        <v>1</v>
      </c>
      <c r="I25" s="745" t="s">
        <v>867</v>
      </c>
      <c r="J25" s="416" t="s">
        <v>246</v>
      </c>
      <c r="K25" s="551" t="s">
        <v>868</v>
      </c>
      <c r="L25" s="436">
        <v>1</v>
      </c>
      <c r="M25" s="418" t="s">
        <v>870</v>
      </c>
      <c r="N25" s="413">
        <v>1.1000000000000001</v>
      </c>
      <c r="O25" s="758">
        <v>2</v>
      </c>
      <c r="P25" s="745" t="s">
        <v>867</v>
      </c>
      <c r="Q25" s="416" t="s">
        <v>246</v>
      </c>
      <c r="R25" s="551" t="s">
        <v>868</v>
      </c>
      <c r="S25" s="436">
        <v>1</v>
      </c>
      <c r="T25" s="418" t="s">
        <v>871</v>
      </c>
      <c r="U25" s="413">
        <v>1.1000000000000001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63"/>
      <c r="C26" s="420" t="s">
        <v>247</v>
      </c>
      <c r="D26" s="552" t="s">
        <v>872</v>
      </c>
      <c r="E26" s="422">
        <v>1</v>
      </c>
      <c r="F26" s="425" t="s">
        <v>869</v>
      </c>
      <c r="G26" s="420">
        <v>1.1000000000000001</v>
      </c>
      <c r="H26" s="759"/>
      <c r="I26" s="746"/>
      <c r="J26" s="424" t="s">
        <v>247</v>
      </c>
      <c r="K26" s="553" t="s">
        <v>872</v>
      </c>
      <c r="L26" s="422">
        <v>1</v>
      </c>
      <c r="M26" s="425" t="s">
        <v>870</v>
      </c>
      <c r="N26" s="420">
        <v>1.1000000000000001</v>
      </c>
      <c r="O26" s="759"/>
      <c r="P26" s="746"/>
      <c r="Q26" s="424" t="s">
        <v>247</v>
      </c>
      <c r="R26" s="553" t="s">
        <v>872</v>
      </c>
      <c r="S26" s="422">
        <v>1</v>
      </c>
      <c r="T26" s="425" t="s">
        <v>871</v>
      </c>
      <c r="U26" s="420">
        <v>1.1000000000000001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 t="s">
        <v>248</v>
      </c>
      <c r="D27" s="558" t="s">
        <v>873</v>
      </c>
      <c r="E27" s="428">
        <v>1</v>
      </c>
      <c r="F27" s="437" t="s">
        <v>869</v>
      </c>
      <c r="G27" s="426">
        <v>1.1000000000000001</v>
      </c>
      <c r="H27" s="760"/>
      <c r="I27" s="765"/>
      <c r="J27" s="429" t="s">
        <v>248</v>
      </c>
      <c r="K27" s="559" t="s">
        <v>874</v>
      </c>
      <c r="L27" s="438">
        <v>1</v>
      </c>
      <c r="M27" s="437" t="s">
        <v>870</v>
      </c>
      <c r="N27" s="426">
        <v>1.1000000000000001</v>
      </c>
      <c r="O27" s="760"/>
      <c r="P27" s="765"/>
      <c r="Q27" s="429" t="s">
        <v>248</v>
      </c>
      <c r="R27" s="559" t="s">
        <v>874</v>
      </c>
      <c r="S27" s="438">
        <v>1</v>
      </c>
      <c r="T27" s="437" t="s">
        <v>871</v>
      </c>
      <c r="U27" s="426">
        <v>1.1000000000000001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 t="s">
        <v>875</v>
      </c>
      <c r="C28" s="413" t="s">
        <v>246</v>
      </c>
      <c r="D28" s="550" t="s">
        <v>876</v>
      </c>
      <c r="E28" s="436">
        <v>1</v>
      </c>
      <c r="F28" s="418" t="s">
        <v>869</v>
      </c>
      <c r="G28" s="413">
        <v>0.9</v>
      </c>
      <c r="H28" s="758">
        <v>1</v>
      </c>
      <c r="I28" s="745" t="s">
        <v>875</v>
      </c>
      <c r="J28" s="416" t="s">
        <v>246</v>
      </c>
      <c r="K28" s="551" t="s">
        <v>877</v>
      </c>
      <c r="L28" s="436">
        <v>1</v>
      </c>
      <c r="M28" s="418" t="s">
        <v>870</v>
      </c>
      <c r="N28" s="413">
        <v>0.9</v>
      </c>
      <c r="O28" s="758">
        <v>2</v>
      </c>
      <c r="P28" s="745" t="s">
        <v>875</v>
      </c>
      <c r="Q28" s="416" t="s">
        <v>246</v>
      </c>
      <c r="R28" s="551" t="s">
        <v>878</v>
      </c>
      <c r="S28" s="436">
        <v>1</v>
      </c>
      <c r="T28" s="418" t="s">
        <v>871</v>
      </c>
      <c r="U28" s="413">
        <v>0.9</v>
      </c>
      <c r="V28" s="758">
        <v>3</v>
      </c>
    </row>
    <row r="29" spans="2:34" ht="24.95" customHeight="1" x14ac:dyDescent="0.25">
      <c r="B29" s="763"/>
      <c r="C29" s="420" t="s">
        <v>247</v>
      </c>
      <c r="D29" s="552" t="s">
        <v>879</v>
      </c>
      <c r="E29" s="422">
        <v>1</v>
      </c>
      <c r="F29" s="425" t="s">
        <v>869</v>
      </c>
      <c r="G29" s="420">
        <v>0.9</v>
      </c>
      <c r="H29" s="759"/>
      <c r="I29" s="746"/>
      <c r="J29" s="424" t="s">
        <v>247</v>
      </c>
      <c r="K29" s="553" t="s">
        <v>880</v>
      </c>
      <c r="L29" s="422">
        <v>1</v>
      </c>
      <c r="M29" s="425" t="s">
        <v>870</v>
      </c>
      <c r="N29" s="420">
        <v>0.9</v>
      </c>
      <c r="O29" s="759"/>
      <c r="P29" s="746"/>
      <c r="Q29" s="424" t="s">
        <v>247</v>
      </c>
      <c r="R29" s="553" t="s">
        <v>881</v>
      </c>
      <c r="S29" s="422">
        <v>1</v>
      </c>
      <c r="T29" s="425" t="s">
        <v>871</v>
      </c>
      <c r="U29" s="420">
        <v>0.9</v>
      </c>
      <c r="V29" s="759"/>
    </row>
    <row r="30" spans="2:34" ht="24.95" customHeight="1" thickBot="1" x14ac:dyDescent="0.3">
      <c r="B30" s="764"/>
      <c r="C30" s="426" t="s">
        <v>248</v>
      </c>
      <c r="D30" s="558" t="s">
        <v>882</v>
      </c>
      <c r="E30" s="428">
        <v>1</v>
      </c>
      <c r="F30" s="437" t="s">
        <v>869</v>
      </c>
      <c r="G30" s="426">
        <v>0.9</v>
      </c>
      <c r="H30" s="760"/>
      <c r="I30" s="765"/>
      <c r="J30" s="429" t="s">
        <v>248</v>
      </c>
      <c r="K30" s="559" t="s">
        <v>883</v>
      </c>
      <c r="L30" s="438">
        <v>1</v>
      </c>
      <c r="M30" s="437" t="s">
        <v>870</v>
      </c>
      <c r="N30" s="426">
        <v>0.9</v>
      </c>
      <c r="O30" s="760"/>
      <c r="P30" s="765"/>
      <c r="Q30" s="429" t="s">
        <v>248</v>
      </c>
      <c r="R30" s="559" t="s">
        <v>884</v>
      </c>
      <c r="S30" s="438">
        <v>1</v>
      </c>
      <c r="T30" s="437" t="s">
        <v>871</v>
      </c>
      <c r="U30" s="426">
        <v>0.9</v>
      </c>
      <c r="V30" s="760"/>
    </row>
    <row r="31" spans="2:34" ht="24.95" customHeight="1" x14ac:dyDescent="0.25">
      <c r="B31" s="762" t="s">
        <v>827</v>
      </c>
      <c r="C31" s="413" t="s">
        <v>246</v>
      </c>
      <c r="D31" s="562"/>
      <c r="E31" s="417">
        <v>1</v>
      </c>
      <c r="F31" s="418"/>
      <c r="G31" s="577"/>
      <c r="H31" s="758">
        <v>1</v>
      </c>
      <c r="I31" s="745" t="s">
        <v>827</v>
      </c>
      <c r="J31" s="416" t="s">
        <v>246</v>
      </c>
      <c r="K31" s="563"/>
      <c r="L31" s="436">
        <v>1</v>
      </c>
      <c r="M31" s="418"/>
      <c r="N31" s="577"/>
      <c r="O31" s="758">
        <v>2</v>
      </c>
      <c r="P31" s="745" t="s">
        <v>827</v>
      </c>
      <c r="Q31" s="416" t="s">
        <v>246</v>
      </c>
      <c r="R31" s="563"/>
      <c r="S31" s="436">
        <v>1</v>
      </c>
      <c r="T31" s="418"/>
      <c r="U31" s="577"/>
      <c r="V31" s="758">
        <v>3</v>
      </c>
    </row>
    <row r="32" spans="2:34" ht="24.95" customHeight="1" x14ac:dyDescent="0.25">
      <c r="B32" s="763"/>
      <c r="C32" s="420" t="s">
        <v>247</v>
      </c>
      <c r="D32" s="552"/>
      <c r="E32" s="422">
        <v>1</v>
      </c>
      <c r="F32" s="425"/>
      <c r="G32" s="420"/>
      <c r="H32" s="759"/>
      <c r="I32" s="746"/>
      <c r="J32" s="424" t="s">
        <v>247</v>
      </c>
      <c r="K32" s="553"/>
      <c r="L32" s="422">
        <v>1</v>
      </c>
      <c r="M32" s="425"/>
      <c r="N32" s="420"/>
      <c r="O32" s="759"/>
      <c r="P32" s="746"/>
      <c r="Q32" s="424" t="s">
        <v>247</v>
      </c>
      <c r="R32" s="553"/>
      <c r="S32" s="422">
        <v>1</v>
      </c>
      <c r="T32" s="425"/>
      <c r="U32" s="420"/>
      <c r="V32" s="759"/>
    </row>
    <row r="33" spans="1:22" ht="24.95" customHeight="1" thickBot="1" x14ac:dyDescent="0.3">
      <c r="B33" s="764"/>
      <c r="C33" s="426" t="s">
        <v>248</v>
      </c>
      <c r="D33" s="555"/>
      <c r="E33" s="430">
        <v>1</v>
      </c>
      <c r="F33" s="437"/>
      <c r="G33" s="439"/>
      <c r="H33" s="760"/>
      <c r="I33" s="765"/>
      <c r="J33" s="429" t="s">
        <v>248</v>
      </c>
      <c r="K33" s="556"/>
      <c r="L33" s="438">
        <v>1</v>
      </c>
      <c r="M33" s="440"/>
      <c r="N33" s="439"/>
      <c r="O33" s="760"/>
      <c r="P33" s="765"/>
      <c r="Q33" s="429" t="s">
        <v>248</v>
      </c>
      <c r="R33" s="556"/>
      <c r="S33" s="438">
        <v>1</v>
      </c>
      <c r="T33" s="431"/>
      <c r="U33" s="439"/>
      <c r="V33" s="760"/>
    </row>
    <row r="34" spans="1:22" ht="24.95" customHeight="1" x14ac:dyDescent="0.25">
      <c r="B34" s="762" t="s">
        <v>840</v>
      </c>
      <c r="C34" s="413" t="s">
        <v>246</v>
      </c>
      <c r="D34" s="550"/>
      <c r="E34" s="436">
        <v>1</v>
      </c>
      <c r="F34" s="418"/>
      <c r="G34" s="576"/>
      <c r="H34" s="758">
        <v>1</v>
      </c>
      <c r="I34" s="745" t="s">
        <v>840</v>
      </c>
      <c r="J34" s="416" t="s">
        <v>246</v>
      </c>
      <c r="K34" s="551"/>
      <c r="L34" s="436">
        <v>1</v>
      </c>
      <c r="M34" s="418"/>
      <c r="N34" s="576"/>
      <c r="O34" s="758">
        <v>2</v>
      </c>
      <c r="P34" s="745" t="s">
        <v>840</v>
      </c>
      <c r="Q34" s="416" t="s">
        <v>246</v>
      </c>
      <c r="R34" s="551"/>
      <c r="S34" s="436">
        <v>1</v>
      </c>
      <c r="T34" s="418"/>
      <c r="U34" s="576"/>
      <c r="V34" s="758">
        <v>3</v>
      </c>
    </row>
    <row r="35" spans="1:22" ht="24.95" customHeight="1" x14ac:dyDescent="0.25">
      <c r="B35" s="763"/>
      <c r="C35" s="420" t="s">
        <v>247</v>
      </c>
      <c r="D35" s="552"/>
      <c r="E35" s="422">
        <v>1</v>
      </c>
      <c r="F35" s="425"/>
      <c r="G35" s="420"/>
      <c r="H35" s="759"/>
      <c r="I35" s="746"/>
      <c r="J35" s="424" t="s">
        <v>247</v>
      </c>
      <c r="K35" s="553"/>
      <c r="L35" s="422">
        <v>1</v>
      </c>
      <c r="M35" s="425"/>
      <c r="N35" s="420"/>
      <c r="O35" s="759"/>
      <c r="P35" s="746"/>
      <c r="Q35" s="424" t="s">
        <v>247</v>
      </c>
      <c r="R35" s="553"/>
      <c r="S35" s="422">
        <v>1</v>
      </c>
      <c r="T35" s="425"/>
      <c r="U35" s="420"/>
      <c r="V35" s="759"/>
    </row>
    <row r="36" spans="1:22" ht="24.95" customHeight="1" thickBot="1" x14ac:dyDescent="0.3">
      <c r="B36" s="764"/>
      <c r="C36" s="426" t="s">
        <v>248</v>
      </c>
      <c r="D36" s="558"/>
      <c r="E36" s="428">
        <v>1</v>
      </c>
      <c r="F36" s="437"/>
      <c r="G36" s="439"/>
      <c r="H36" s="760"/>
      <c r="I36" s="765"/>
      <c r="J36" s="429" t="s">
        <v>248</v>
      </c>
      <c r="K36" s="559"/>
      <c r="L36" s="438">
        <v>1</v>
      </c>
      <c r="M36" s="440"/>
      <c r="N36" s="439"/>
      <c r="O36" s="760"/>
      <c r="P36" s="765"/>
      <c r="Q36" s="429" t="s">
        <v>248</v>
      </c>
      <c r="R36" s="559"/>
      <c r="S36" s="438">
        <v>1</v>
      </c>
      <c r="T36" s="431"/>
      <c r="U36" s="439"/>
      <c r="V36" s="760"/>
    </row>
    <row r="37" spans="1:22" ht="24.95" customHeight="1" x14ac:dyDescent="0.25">
      <c r="B37" s="762" t="s">
        <v>845</v>
      </c>
      <c r="C37" s="413" t="s">
        <v>246</v>
      </c>
      <c r="D37" s="550"/>
      <c r="E37" s="436">
        <v>1</v>
      </c>
      <c r="F37" s="418"/>
      <c r="G37" s="576"/>
      <c r="H37" s="758">
        <v>1</v>
      </c>
      <c r="I37" s="745" t="s">
        <v>845</v>
      </c>
      <c r="J37" s="416" t="s">
        <v>246</v>
      </c>
      <c r="K37" s="551"/>
      <c r="L37" s="436">
        <v>1</v>
      </c>
      <c r="M37" s="418"/>
      <c r="N37" s="576"/>
      <c r="O37" s="758">
        <v>2</v>
      </c>
      <c r="P37" s="745" t="s">
        <v>845</v>
      </c>
      <c r="Q37" s="416" t="s">
        <v>246</v>
      </c>
      <c r="R37" s="551"/>
      <c r="S37" s="436">
        <v>1</v>
      </c>
      <c r="T37" s="418"/>
      <c r="U37" s="576"/>
      <c r="V37" s="758">
        <v>3</v>
      </c>
    </row>
    <row r="38" spans="1:22" ht="24.95" customHeight="1" x14ac:dyDescent="0.25">
      <c r="B38" s="763"/>
      <c r="C38" s="420" t="s">
        <v>247</v>
      </c>
      <c r="D38" s="552"/>
      <c r="E38" s="422">
        <v>1</v>
      </c>
      <c r="F38" s="425"/>
      <c r="G38" s="420"/>
      <c r="H38" s="759"/>
      <c r="I38" s="746"/>
      <c r="J38" s="424" t="s">
        <v>247</v>
      </c>
      <c r="K38" s="553"/>
      <c r="L38" s="422">
        <v>1</v>
      </c>
      <c r="M38" s="425"/>
      <c r="N38" s="420"/>
      <c r="O38" s="759"/>
      <c r="P38" s="746"/>
      <c r="Q38" s="424" t="s">
        <v>247</v>
      </c>
      <c r="R38" s="553"/>
      <c r="S38" s="422">
        <v>1</v>
      </c>
      <c r="T38" s="425"/>
      <c r="U38" s="420"/>
      <c r="V38" s="759"/>
    </row>
    <row r="39" spans="1:22" ht="24.95" customHeight="1" thickBot="1" x14ac:dyDescent="0.3">
      <c r="B39" s="764"/>
      <c r="C39" s="426" t="s">
        <v>248</v>
      </c>
      <c r="D39" s="560"/>
      <c r="E39" s="428">
        <v>1</v>
      </c>
      <c r="F39" s="437"/>
      <c r="G39" s="439"/>
      <c r="H39" s="760"/>
      <c r="I39" s="765"/>
      <c r="J39" s="429" t="s">
        <v>248</v>
      </c>
      <c r="K39" s="561"/>
      <c r="L39" s="438">
        <v>1</v>
      </c>
      <c r="M39" s="440"/>
      <c r="N39" s="439"/>
      <c r="O39" s="760"/>
      <c r="P39" s="765"/>
      <c r="Q39" s="429" t="s">
        <v>248</v>
      </c>
      <c r="R39" s="561"/>
      <c r="S39" s="438">
        <v>1</v>
      </c>
      <c r="T39" s="431"/>
      <c r="U39" s="439"/>
      <c r="V39" s="760"/>
    </row>
    <row r="40" spans="1:22" ht="24.95" customHeight="1" x14ac:dyDescent="0.25">
      <c r="B40" s="762" t="s">
        <v>854</v>
      </c>
      <c r="C40" s="413" t="s">
        <v>246</v>
      </c>
      <c r="D40" s="550"/>
      <c r="E40" s="436">
        <v>1</v>
      </c>
      <c r="F40" s="418"/>
      <c r="G40" s="576"/>
      <c r="H40" s="758">
        <v>1</v>
      </c>
      <c r="I40" s="745" t="s">
        <v>854</v>
      </c>
      <c r="J40" s="416" t="s">
        <v>246</v>
      </c>
      <c r="K40" s="551"/>
      <c r="L40" s="436">
        <v>1</v>
      </c>
      <c r="M40" s="418"/>
      <c r="N40" s="576"/>
      <c r="O40" s="758">
        <v>2</v>
      </c>
      <c r="P40" s="745" t="s">
        <v>854</v>
      </c>
      <c r="Q40" s="416" t="s">
        <v>246</v>
      </c>
      <c r="R40" s="551"/>
      <c r="S40" s="436">
        <v>1</v>
      </c>
      <c r="T40" s="418"/>
      <c r="U40" s="576"/>
      <c r="V40" s="758">
        <v>3</v>
      </c>
    </row>
    <row r="41" spans="1:22" ht="24.95" customHeight="1" x14ac:dyDescent="0.25">
      <c r="B41" s="763"/>
      <c r="C41" s="420" t="s">
        <v>247</v>
      </c>
      <c r="D41" s="552"/>
      <c r="E41" s="422">
        <v>1</v>
      </c>
      <c r="F41" s="425"/>
      <c r="G41" s="420"/>
      <c r="H41" s="759"/>
      <c r="I41" s="746"/>
      <c r="J41" s="424" t="s">
        <v>247</v>
      </c>
      <c r="K41" s="553"/>
      <c r="L41" s="422">
        <v>1</v>
      </c>
      <c r="M41" s="425"/>
      <c r="N41" s="420"/>
      <c r="O41" s="759"/>
      <c r="P41" s="746"/>
      <c r="Q41" s="424" t="s">
        <v>247</v>
      </c>
      <c r="R41" s="553"/>
      <c r="S41" s="422">
        <v>1</v>
      </c>
      <c r="T41" s="425"/>
      <c r="U41" s="420"/>
      <c r="V41" s="759"/>
    </row>
    <row r="42" spans="1:22" ht="24.95" customHeight="1" thickBot="1" x14ac:dyDescent="0.3">
      <c r="B42" s="764"/>
      <c r="C42" s="426" t="s">
        <v>248</v>
      </c>
      <c r="D42" s="560"/>
      <c r="E42" s="428">
        <v>1</v>
      </c>
      <c r="F42" s="437"/>
      <c r="G42" s="439"/>
      <c r="H42" s="760"/>
      <c r="I42" s="765"/>
      <c r="J42" s="429" t="s">
        <v>248</v>
      </c>
      <c r="K42" s="561"/>
      <c r="L42" s="438">
        <v>1</v>
      </c>
      <c r="M42" s="440"/>
      <c r="N42" s="439"/>
      <c r="O42" s="760"/>
      <c r="P42" s="765"/>
      <c r="Q42" s="429" t="s">
        <v>248</v>
      </c>
      <c r="R42" s="561"/>
      <c r="S42" s="438">
        <v>1</v>
      </c>
      <c r="T42" s="431"/>
      <c r="U42" s="439"/>
      <c r="V42" s="760"/>
    </row>
    <row r="43" spans="1:22" ht="24.95" customHeight="1" x14ac:dyDescent="0.25">
      <c r="B43" s="762" t="s">
        <v>867</v>
      </c>
      <c r="C43" s="413" t="s">
        <v>246</v>
      </c>
      <c r="D43" s="562"/>
      <c r="E43" s="417"/>
      <c r="F43" s="441"/>
      <c r="G43" s="413"/>
      <c r="H43" s="758">
        <v>1</v>
      </c>
      <c r="I43" s="745" t="s">
        <v>867</v>
      </c>
      <c r="J43" s="416" t="s">
        <v>246</v>
      </c>
      <c r="K43" s="551"/>
      <c r="L43" s="436"/>
      <c r="M43" s="418"/>
      <c r="N43" s="576"/>
      <c r="O43" s="758">
        <v>2</v>
      </c>
      <c r="P43" s="745" t="s">
        <v>867</v>
      </c>
      <c r="Q43" s="416" t="s">
        <v>246</v>
      </c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 t="s">
        <v>247</v>
      </c>
      <c r="D44" s="552"/>
      <c r="E44" s="422"/>
      <c r="F44" s="425"/>
      <c r="G44" s="420"/>
      <c r="H44" s="759"/>
      <c r="I44" s="746"/>
      <c r="J44" s="424" t="s">
        <v>247</v>
      </c>
      <c r="K44" s="553"/>
      <c r="L44" s="422"/>
      <c r="M44" s="425"/>
      <c r="N44" s="420"/>
      <c r="O44" s="759"/>
      <c r="P44" s="746"/>
      <c r="Q44" s="424" t="s">
        <v>247</v>
      </c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 t="s">
        <v>248</v>
      </c>
      <c r="D45" s="555"/>
      <c r="E45" s="430"/>
      <c r="F45" s="442"/>
      <c r="G45" s="426"/>
      <c r="H45" s="760"/>
      <c r="I45" s="747"/>
      <c r="J45" s="429" t="s">
        <v>248</v>
      </c>
      <c r="K45" s="559"/>
      <c r="L45" s="428"/>
      <c r="M45" s="431"/>
      <c r="N45" s="578"/>
      <c r="O45" s="760"/>
      <c r="P45" s="747"/>
      <c r="Q45" s="429" t="s">
        <v>248</v>
      </c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85725</xdr:colOff>
                    <xdr:row>12</xdr:row>
                    <xdr:rowOff>190500</xdr:rowOff>
                  </from>
                  <to>
                    <xdr:col>0</xdr:col>
                    <xdr:colOff>1038225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57150</xdr:colOff>
                    <xdr:row>7</xdr:row>
                    <xdr:rowOff>104775</xdr:rowOff>
                  </from>
                  <to>
                    <xdr:col>0</xdr:col>
                    <xdr:colOff>981075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95250</xdr:colOff>
                    <xdr:row>15</xdr:row>
                    <xdr:rowOff>28575</xdr:rowOff>
                  </from>
                  <to>
                    <xdr:col>0</xdr:col>
                    <xdr:colOff>1028700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95250</xdr:colOff>
                    <xdr:row>18</xdr:row>
                    <xdr:rowOff>38100</xdr:rowOff>
                  </from>
                  <to>
                    <xdr:col>0</xdr:col>
                    <xdr:colOff>1028700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1028700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95250</xdr:colOff>
                    <xdr:row>24</xdr:row>
                    <xdr:rowOff>57150</xdr:rowOff>
                  </from>
                  <to>
                    <xdr:col>0</xdr:col>
                    <xdr:colOff>1028700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95250</xdr:colOff>
                    <xdr:row>27</xdr:row>
                    <xdr:rowOff>66675</xdr:rowOff>
                  </from>
                  <to>
                    <xdr:col>0</xdr:col>
                    <xdr:colOff>1028700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95250</xdr:colOff>
                    <xdr:row>30</xdr:row>
                    <xdr:rowOff>85725</xdr:rowOff>
                  </from>
                  <to>
                    <xdr:col>0</xdr:col>
                    <xdr:colOff>1028700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95250</xdr:colOff>
                    <xdr:row>33</xdr:row>
                    <xdr:rowOff>47625</xdr:rowOff>
                  </from>
                  <to>
                    <xdr:col>0</xdr:col>
                    <xdr:colOff>1028700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95250</xdr:colOff>
                    <xdr:row>36</xdr:row>
                    <xdr:rowOff>104775</xdr:rowOff>
                  </from>
                  <to>
                    <xdr:col>0</xdr:col>
                    <xdr:colOff>1028700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95250</xdr:colOff>
                    <xdr:row>39</xdr:row>
                    <xdr:rowOff>76200</xdr:rowOff>
                  </from>
                  <to>
                    <xdr:col>0</xdr:col>
                    <xdr:colOff>1028700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95250</xdr:colOff>
                    <xdr:row>42</xdr:row>
                    <xdr:rowOff>85725</xdr:rowOff>
                  </from>
                  <to>
                    <xdr:col>0</xdr:col>
                    <xdr:colOff>1028700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C6B4-AD6C-4C01-B066-403348EFB30B}">
  <sheetPr codeName="Лист16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7.28515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279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74" t="s">
        <v>932</v>
      </c>
      <c r="C7" s="413" t="s">
        <v>246</v>
      </c>
      <c r="D7" s="562" t="s">
        <v>933</v>
      </c>
      <c r="E7" s="455">
        <v>1</v>
      </c>
      <c r="F7" s="415" t="s">
        <v>934</v>
      </c>
      <c r="G7" s="574">
        <v>0.8</v>
      </c>
      <c r="H7" s="758">
        <v>1</v>
      </c>
      <c r="I7" s="745" t="s">
        <v>932</v>
      </c>
      <c r="J7" s="416" t="s">
        <v>246</v>
      </c>
      <c r="K7" s="551" t="s">
        <v>935</v>
      </c>
      <c r="L7" s="455">
        <v>1</v>
      </c>
      <c r="M7" s="415" t="s">
        <v>936</v>
      </c>
      <c r="N7" s="574">
        <v>0.9</v>
      </c>
      <c r="O7" s="758">
        <v>2</v>
      </c>
      <c r="P7" s="745" t="s">
        <v>932</v>
      </c>
      <c r="Q7" s="416" t="s">
        <v>246</v>
      </c>
      <c r="R7" s="551" t="s">
        <v>937</v>
      </c>
      <c r="S7" s="455">
        <v>1</v>
      </c>
      <c r="T7" s="415" t="s">
        <v>938</v>
      </c>
      <c r="U7" s="574">
        <v>1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75"/>
      <c r="C8" s="420" t="s">
        <v>247</v>
      </c>
      <c r="D8" s="552" t="s">
        <v>939</v>
      </c>
      <c r="E8" s="421">
        <v>1</v>
      </c>
      <c r="F8" s="482" t="s">
        <v>934</v>
      </c>
      <c r="G8" s="456">
        <v>0.8</v>
      </c>
      <c r="H8" s="759"/>
      <c r="I8" s="746"/>
      <c r="J8" s="424" t="s">
        <v>247</v>
      </c>
      <c r="K8" s="553" t="s">
        <v>940</v>
      </c>
      <c r="L8" s="421">
        <v>1</v>
      </c>
      <c r="M8" s="482" t="s">
        <v>936</v>
      </c>
      <c r="N8" s="456">
        <v>0.9</v>
      </c>
      <c r="O8" s="759"/>
      <c r="P8" s="746"/>
      <c r="Q8" s="424" t="s">
        <v>247</v>
      </c>
      <c r="R8" s="553" t="s">
        <v>941</v>
      </c>
      <c r="S8" s="421">
        <v>1</v>
      </c>
      <c r="T8" s="482" t="s">
        <v>938</v>
      </c>
      <c r="U8" s="456">
        <v>1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6"/>
      <c r="C9" s="426" t="s">
        <v>248</v>
      </c>
      <c r="D9" s="555" t="s">
        <v>942</v>
      </c>
      <c r="E9" s="457">
        <v>1</v>
      </c>
      <c r="F9" s="483" t="s">
        <v>934</v>
      </c>
      <c r="G9" s="575">
        <v>0.8</v>
      </c>
      <c r="H9" s="760"/>
      <c r="I9" s="747"/>
      <c r="J9" s="429" t="s">
        <v>248</v>
      </c>
      <c r="K9" s="559" t="s">
        <v>943</v>
      </c>
      <c r="L9" s="457">
        <v>1</v>
      </c>
      <c r="M9" s="483" t="s">
        <v>936</v>
      </c>
      <c r="N9" s="575">
        <v>0.9</v>
      </c>
      <c r="O9" s="760"/>
      <c r="P9" s="747"/>
      <c r="Q9" s="429" t="s">
        <v>248</v>
      </c>
      <c r="R9" s="559" t="s">
        <v>944</v>
      </c>
      <c r="S9" s="457">
        <v>1</v>
      </c>
      <c r="T9" s="483" t="s">
        <v>938</v>
      </c>
      <c r="U9" s="575">
        <v>1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74" t="s">
        <v>932</v>
      </c>
      <c r="C13" s="413" t="s">
        <v>246</v>
      </c>
      <c r="D13" s="562" t="s">
        <v>933</v>
      </c>
      <c r="E13" s="455">
        <v>1</v>
      </c>
      <c r="F13" s="415" t="s">
        <v>934</v>
      </c>
      <c r="G13" s="574">
        <v>0.8</v>
      </c>
      <c r="H13" s="758">
        <v>1</v>
      </c>
      <c r="I13" s="745" t="s">
        <v>932</v>
      </c>
      <c r="J13" s="416" t="s">
        <v>246</v>
      </c>
      <c r="K13" s="551" t="s">
        <v>935</v>
      </c>
      <c r="L13" s="455">
        <v>1</v>
      </c>
      <c r="M13" s="415" t="s">
        <v>936</v>
      </c>
      <c r="N13" s="574">
        <v>0.9</v>
      </c>
      <c r="O13" s="758">
        <v>2</v>
      </c>
      <c r="P13" s="745" t="s">
        <v>932</v>
      </c>
      <c r="Q13" s="416" t="s">
        <v>246</v>
      </c>
      <c r="R13" s="551" t="s">
        <v>937</v>
      </c>
      <c r="S13" s="455">
        <v>1</v>
      </c>
      <c r="T13" s="415" t="s">
        <v>938</v>
      </c>
      <c r="U13" s="574">
        <v>1</v>
      </c>
      <c r="V13" s="836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75"/>
      <c r="C14" s="420" t="s">
        <v>247</v>
      </c>
      <c r="D14" s="552" t="s">
        <v>939</v>
      </c>
      <c r="E14" s="421">
        <v>1</v>
      </c>
      <c r="F14" s="482" t="s">
        <v>934</v>
      </c>
      <c r="G14" s="456">
        <v>0.8</v>
      </c>
      <c r="H14" s="759"/>
      <c r="I14" s="746"/>
      <c r="J14" s="424" t="s">
        <v>247</v>
      </c>
      <c r="K14" s="553" t="s">
        <v>940</v>
      </c>
      <c r="L14" s="421">
        <v>1</v>
      </c>
      <c r="M14" s="482" t="s">
        <v>936</v>
      </c>
      <c r="N14" s="456">
        <v>0.9</v>
      </c>
      <c r="O14" s="759"/>
      <c r="P14" s="746"/>
      <c r="Q14" s="424" t="s">
        <v>247</v>
      </c>
      <c r="R14" s="553" t="s">
        <v>941</v>
      </c>
      <c r="S14" s="421">
        <v>1</v>
      </c>
      <c r="T14" s="482" t="s">
        <v>938</v>
      </c>
      <c r="U14" s="456">
        <v>1</v>
      </c>
      <c r="V14" s="837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6"/>
      <c r="C15" s="426" t="s">
        <v>248</v>
      </c>
      <c r="D15" s="555" t="s">
        <v>942</v>
      </c>
      <c r="E15" s="457">
        <v>1</v>
      </c>
      <c r="F15" s="483" t="s">
        <v>934</v>
      </c>
      <c r="G15" s="575">
        <v>0.8</v>
      </c>
      <c r="H15" s="760"/>
      <c r="I15" s="747"/>
      <c r="J15" s="429" t="s">
        <v>248</v>
      </c>
      <c r="K15" s="559" t="s">
        <v>943</v>
      </c>
      <c r="L15" s="457">
        <v>1</v>
      </c>
      <c r="M15" s="483" t="s">
        <v>936</v>
      </c>
      <c r="N15" s="575">
        <v>0.9</v>
      </c>
      <c r="O15" s="760"/>
      <c r="P15" s="747"/>
      <c r="Q15" s="429" t="s">
        <v>248</v>
      </c>
      <c r="R15" s="559" t="s">
        <v>944</v>
      </c>
      <c r="S15" s="457">
        <v>1</v>
      </c>
      <c r="T15" s="483" t="s">
        <v>938</v>
      </c>
      <c r="U15" s="575">
        <v>1</v>
      </c>
      <c r="V15" s="838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74" t="s">
        <v>945</v>
      </c>
      <c r="C16" s="413" t="s">
        <v>246</v>
      </c>
      <c r="D16" s="550" t="s">
        <v>946</v>
      </c>
      <c r="E16" s="455">
        <v>1</v>
      </c>
      <c r="F16" s="415" t="s">
        <v>947</v>
      </c>
      <c r="G16" s="574">
        <v>0.8</v>
      </c>
      <c r="H16" s="758">
        <v>1</v>
      </c>
      <c r="I16" s="745" t="s">
        <v>948</v>
      </c>
      <c r="J16" s="416" t="s">
        <v>246</v>
      </c>
      <c r="K16" s="551" t="s">
        <v>949</v>
      </c>
      <c r="L16" s="455">
        <v>1</v>
      </c>
      <c r="M16" s="415" t="s">
        <v>831</v>
      </c>
      <c r="N16" s="574">
        <v>0.9</v>
      </c>
      <c r="O16" s="758">
        <v>2</v>
      </c>
      <c r="P16" s="745" t="s">
        <v>948</v>
      </c>
      <c r="Q16" s="416" t="s">
        <v>246</v>
      </c>
      <c r="R16" s="551" t="s">
        <v>949</v>
      </c>
      <c r="S16" s="455">
        <v>1</v>
      </c>
      <c r="T16" s="415" t="s">
        <v>833</v>
      </c>
      <c r="U16" s="574">
        <v>1</v>
      </c>
      <c r="V16" s="836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75"/>
      <c r="C17" s="420" t="s">
        <v>247</v>
      </c>
      <c r="D17" s="552" t="s">
        <v>950</v>
      </c>
      <c r="E17" s="421">
        <v>1</v>
      </c>
      <c r="F17" s="482" t="s">
        <v>947</v>
      </c>
      <c r="G17" s="456">
        <v>0.8</v>
      </c>
      <c r="H17" s="759"/>
      <c r="I17" s="746"/>
      <c r="J17" s="424" t="s">
        <v>247</v>
      </c>
      <c r="K17" s="553" t="s">
        <v>951</v>
      </c>
      <c r="L17" s="421">
        <v>1</v>
      </c>
      <c r="M17" s="482" t="s">
        <v>831</v>
      </c>
      <c r="N17" s="456">
        <v>0.9</v>
      </c>
      <c r="O17" s="759"/>
      <c r="P17" s="746"/>
      <c r="Q17" s="424" t="s">
        <v>247</v>
      </c>
      <c r="R17" s="553" t="s">
        <v>951</v>
      </c>
      <c r="S17" s="421">
        <v>1</v>
      </c>
      <c r="T17" s="482" t="s">
        <v>833</v>
      </c>
      <c r="U17" s="456">
        <v>1</v>
      </c>
      <c r="V17" s="837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6"/>
      <c r="C18" s="426" t="s">
        <v>248</v>
      </c>
      <c r="D18" s="558" t="s">
        <v>952</v>
      </c>
      <c r="E18" s="457">
        <v>1</v>
      </c>
      <c r="F18" s="484" t="s">
        <v>947</v>
      </c>
      <c r="G18" s="461">
        <v>0.8</v>
      </c>
      <c r="H18" s="760"/>
      <c r="I18" s="765"/>
      <c r="J18" s="429" t="s">
        <v>248</v>
      </c>
      <c r="K18" s="559" t="s">
        <v>953</v>
      </c>
      <c r="L18" s="463">
        <v>1</v>
      </c>
      <c r="M18" s="484" t="s">
        <v>831</v>
      </c>
      <c r="N18" s="461">
        <v>0.9</v>
      </c>
      <c r="O18" s="760"/>
      <c r="P18" s="765"/>
      <c r="Q18" s="429" t="s">
        <v>248</v>
      </c>
      <c r="R18" s="559" t="s">
        <v>953</v>
      </c>
      <c r="S18" s="463">
        <v>1</v>
      </c>
      <c r="T18" s="484" t="s">
        <v>833</v>
      </c>
      <c r="U18" s="461">
        <v>1</v>
      </c>
      <c r="V18" s="838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74" t="s">
        <v>954</v>
      </c>
      <c r="C19" s="413" t="s">
        <v>246</v>
      </c>
      <c r="D19" s="550" t="s">
        <v>955</v>
      </c>
      <c r="E19" s="455">
        <v>1</v>
      </c>
      <c r="F19" s="415" t="s">
        <v>833</v>
      </c>
      <c r="G19" s="574">
        <v>0.8</v>
      </c>
      <c r="H19" s="758">
        <v>1</v>
      </c>
      <c r="I19" s="745" t="s">
        <v>954</v>
      </c>
      <c r="J19" s="416" t="s">
        <v>246</v>
      </c>
      <c r="K19" s="551" t="s">
        <v>956</v>
      </c>
      <c r="L19" s="455">
        <v>1</v>
      </c>
      <c r="M19" s="415" t="s">
        <v>833</v>
      </c>
      <c r="N19" s="574">
        <v>0.9</v>
      </c>
      <c r="O19" s="758">
        <v>2</v>
      </c>
      <c r="P19" s="745" t="s">
        <v>954</v>
      </c>
      <c r="Q19" s="416" t="s">
        <v>246</v>
      </c>
      <c r="R19" s="551" t="s">
        <v>957</v>
      </c>
      <c r="S19" s="455">
        <v>1</v>
      </c>
      <c r="T19" s="415" t="s">
        <v>833</v>
      </c>
      <c r="U19" s="574">
        <v>1</v>
      </c>
      <c r="V19" s="836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75"/>
      <c r="C20" s="420" t="s">
        <v>247</v>
      </c>
      <c r="D20" s="552" t="s">
        <v>958</v>
      </c>
      <c r="E20" s="421">
        <v>1</v>
      </c>
      <c r="F20" s="482" t="s">
        <v>833</v>
      </c>
      <c r="G20" s="456">
        <v>0.8</v>
      </c>
      <c r="H20" s="759"/>
      <c r="I20" s="746"/>
      <c r="J20" s="424" t="s">
        <v>247</v>
      </c>
      <c r="K20" s="553" t="s">
        <v>959</v>
      </c>
      <c r="L20" s="421">
        <v>1</v>
      </c>
      <c r="M20" s="482" t="s">
        <v>833</v>
      </c>
      <c r="N20" s="456">
        <v>0.9</v>
      </c>
      <c r="O20" s="759"/>
      <c r="P20" s="746"/>
      <c r="Q20" s="424" t="s">
        <v>247</v>
      </c>
      <c r="R20" s="553" t="s">
        <v>960</v>
      </c>
      <c r="S20" s="421">
        <v>1</v>
      </c>
      <c r="T20" s="482" t="s">
        <v>833</v>
      </c>
      <c r="U20" s="456">
        <v>1</v>
      </c>
      <c r="V20" s="837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6"/>
      <c r="C21" s="426" t="s">
        <v>248</v>
      </c>
      <c r="D21" s="558" t="s">
        <v>961</v>
      </c>
      <c r="E21" s="457">
        <v>1</v>
      </c>
      <c r="F21" s="484" t="s">
        <v>833</v>
      </c>
      <c r="G21" s="461">
        <v>0.8</v>
      </c>
      <c r="H21" s="760"/>
      <c r="I21" s="765"/>
      <c r="J21" s="429" t="s">
        <v>248</v>
      </c>
      <c r="K21" s="559" t="s">
        <v>962</v>
      </c>
      <c r="L21" s="463">
        <v>1</v>
      </c>
      <c r="M21" s="484" t="s">
        <v>833</v>
      </c>
      <c r="N21" s="461">
        <v>0.9</v>
      </c>
      <c r="O21" s="760"/>
      <c r="P21" s="765"/>
      <c r="Q21" s="429" t="s">
        <v>248</v>
      </c>
      <c r="R21" s="559" t="s">
        <v>963</v>
      </c>
      <c r="S21" s="463">
        <v>1</v>
      </c>
      <c r="T21" s="484" t="s">
        <v>833</v>
      </c>
      <c r="U21" s="461">
        <v>1</v>
      </c>
      <c r="V21" s="838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74" t="s">
        <v>964</v>
      </c>
      <c r="C22" s="413" t="s">
        <v>246</v>
      </c>
      <c r="D22" s="550" t="s">
        <v>965</v>
      </c>
      <c r="E22" s="455">
        <v>1</v>
      </c>
      <c r="F22" s="436" t="s">
        <v>869</v>
      </c>
      <c r="G22" s="574">
        <v>0.8</v>
      </c>
      <c r="H22" s="758">
        <v>1</v>
      </c>
      <c r="I22" s="745" t="s">
        <v>964</v>
      </c>
      <c r="J22" s="416" t="s">
        <v>246</v>
      </c>
      <c r="K22" s="551" t="s">
        <v>966</v>
      </c>
      <c r="L22" s="455">
        <v>1</v>
      </c>
      <c r="M22" s="436" t="s">
        <v>869</v>
      </c>
      <c r="N22" s="574">
        <v>0.9</v>
      </c>
      <c r="O22" s="758">
        <v>2</v>
      </c>
      <c r="P22" s="745" t="s">
        <v>964</v>
      </c>
      <c r="Q22" s="485" t="s">
        <v>246</v>
      </c>
      <c r="R22" s="551" t="s">
        <v>967</v>
      </c>
      <c r="S22" s="455">
        <v>1</v>
      </c>
      <c r="T22" s="436" t="s">
        <v>869</v>
      </c>
      <c r="U22" s="574">
        <v>1</v>
      </c>
      <c r="V22" s="836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75"/>
      <c r="C23" s="420" t="s">
        <v>247</v>
      </c>
      <c r="D23" s="552" t="s">
        <v>968</v>
      </c>
      <c r="E23" s="421">
        <v>1</v>
      </c>
      <c r="F23" s="422" t="s">
        <v>869</v>
      </c>
      <c r="G23" s="456">
        <v>0.8</v>
      </c>
      <c r="H23" s="759"/>
      <c r="I23" s="746"/>
      <c r="J23" s="424" t="s">
        <v>247</v>
      </c>
      <c r="K23" s="553" t="s">
        <v>969</v>
      </c>
      <c r="L23" s="421">
        <v>1</v>
      </c>
      <c r="M23" s="422" t="s">
        <v>869</v>
      </c>
      <c r="N23" s="456">
        <v>0.9</v>
      </c>
      <c r="O23" s="759"/>
      <c r="P23" s="746"/>
      <c r="Q23" s="424" t="s">
        <v>247</v>
      </c>
      <c r="R23" s="553" t="s">
        <v>970</v>
      </c>
      <c r="S23" s="421">
        <v>1</v>
      </c>
      <c r="T23" s="422" t="s">
        <v>869</v>
      </c>
      <c r="U23" s="456">
        <v>1</v>
      </c>
      <c r="V23" s="837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6"/>
      <c r="C24" s="426" t="s">
        <v>248</v>
      </c>
      <c r="D24" s="560" t="s">
        <v>971</v>
      </c>
      <c r="E24" s="457">
        <v>1</v>
      </c>
      <c r="F24" s="438" t="s">
        <v>869</v>
      </c>
      <c r="G24" s="461">
        <v>0.8</v>
      </c>
      <c r="H24" s="760"/>
      <c r="I24" s="765"/>
      <c r="J24" s="429" t="s">
        <v>248</v>
      </c>
      <c r="K24" s="561" t="s">
        <v>972</v>
      </c>
      <c r="L24" s="463">
        <v>1</v>
      </c>
      <c r="M24" s="438" t="s">
        <v>869</v>
      </c>
      <c r="N24" s="461">
        <v>0.9</v>
      </c>
      <c r="O24" s="760"/>
      <c r="P24" s="765"/>
      <c r="Q24" s="486" t="s">
        <v>248</v>
      </c>
      <c r="R24" s="561" t="s">
        <v>973</v>
      </c>
      <c r="S24" s="463">
        <v>1</v>
      </c>
      <c r="T24" s="438" t="s">
        <v>869</v>
      </c>
      <c r="U24" s="461">
        <v>1</v>
      </c>
      <c r="V24" s="838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62"/>
      <c r="C25" s="413"/>
      <c r="D25" s="550"/>
      <c r="E25" s="436"/>
      <c r="F25" s="418"/>
      <c r="G25" s="413"/>
      <c r="H25" s="758"/>
      <c r="I25" s="745"/>
      <c r="J25" s="416"/>
      <c r="K25" s="551"/>
      <c r="L25" s="436"/>
      <c r="M25" s="418"/>
      <c r="N25" s="413"/>
      <c r="O25" s="758"/>
      <c r="P25" s="745"/>
      <c r="Q25" s="416"/>
      <c r="R25" s="551"/>
      <c r="S25" s="436"/>
      <c r="T25" s="418"/>
      <c r="U25" s="413"/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63"/>
      <c r="C26" s="420"/>
      <c r="D26" s="552"/>
      <c r="E26" s="422"/>
      <c r="F26" s="425"/>
      <c r="G26" s="420"/>
      <c r="H26" s="759"/>
      <c r="I26" s="746"/>
      <c r="J26" s="424"/>
      <c r="K26" s="553"/>
      <c r="L26" s="422"/>
      <c r="M26" s="425"/>
      <c r="N26" s="420"/>
      <c r="O26" s="759"/>
      <c r="P26" s="746"/>
      <c r="Q26" s="424"/>
      <c r="R26" s="553"/>
      <c r="S26" s="422"/>
      <c r="T26" s="425"/>
      <c r="U26" s="420"/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/>
      <c r="D27" s="558"/>
      <c r="E27" s="428"/>
      <c r="F27" s="437"/>
      <c r="G27" s="426"/>
      <c r="H27" s="760"/>
      <c r="I27" s="765"/>
      <c r="J27" s="429"/>
      <c r="K27" s="559"/>
      <c r="L27" s="438"/>
      <c r="M27" s="437"/>
      <c r="N27" s="426"/>
      <c r="O27" s="760"/>
      <c r="P27" s="765"/>
      <c r="Q27" s="429"/>
      <c r="R27" s="559"/>
      <c r="S27" s="438"/>
      <c r="T27" s="437"/>
      <c r="U27" s="426"/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/>
      <c r="C28" s="413"/>
      <c r="D28" s="550"/>
      <c r="E28" s="436"/>
      <c r="F28" s="418"/>
      <c r="G28" s="413"/>
      <c r="H28" s="758"/>
      <c r="I28" s="745"/>
      <c r="J28" s="416"/>
      <c r="K28" s="551"/>
      <c r="L28" s="436"/>
      <c r="M28" s="418"/>
      <c r="N28" s="413"/>
      <c r="O28" s="758"/>
      <c r="P28" s="745"/>
      <c r="Q28" s="416"/>
      <c r="R28" s="551"/>
      <c r="S28" s="436"/>
      <c r="T28" s="418"/>
      <c r="U28" s="413"/>
      <c r="V28" s="758">
        <v>3</v>
      </c>
    </row>
    <row r="29" spans="2:34" ht="24.95" customHeight="1" x14ac:dyDescent="0.25">
      <c r="B29" s="763"/>
      <c r="C29" s="420"/>
      <c r="D29" s="552"/>
      <c r="E29" s="422"/>
      <c r="F29" s="425"/>
      <c r="G29" s="420"/>
      <c r="H29" s="759"/>
      <c r="I29" s="746"/>
      <c r="J29" s="424"/>
      <c r="K29" s="553"/>
      <c r="L29" s="422"/>
      <c r="M29" s="425"/>
      <c r="N29" s="420"/>
      <c r="O29" s="759"/>
      <c r="P29" s="746"/>
      <c r="Q29" s="424"/>
      <c r="R29" s="553"/>
      <c r="S29" s="422"/>
      <c r="T29" s="425"/>
      <c r="U29" s="420"/>
      <c r="V29" s="759"/>
    </row>
    <row r="30" spans="2:34" ht="24.95" customHeight="1" thickBot="1" x14ac:dyDescent="0.3">
      <c r="B30" s="764"/>
      <c r="C30" s="426"/>
      <c r="D30" s="558"/>
      <c r="E30" s="428"/>
      <c r="F30" s="437"/>
      <c r="G30" s="426"/>
      <c r="H30" s="760"/>
      <c r="I30" s="765"/>
      <c r="J30" s="429"/>
      <c r="K30" s="559"/>
      <c r="L30" s="438"/>
      <c r="M30" s="437"/>
      <c r="N30" s="426"/>
      <c r="O30" s="760"/>
      <c r="P30" s="765"/>
      <c r="Q30" s="429"/>
      <c r="R30" s="559"/>
      <c r="S30" s="438"/>
      <c r="T30" s="437"/>
      <c r="U30" s="42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/>
      <c r="I31" s="745"/>
      <c r="J31" s="416"/>
      <c r="K31" s="563"/>
      <c r="L31" s="436"/>
      <c r="M31" s="418"/>
      <c r="N31" s="577"/>
      <c r="O31" s="758"/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/>
      <c r="I34" s="745"/>
      <c r="J34" s="416"/>
      <c r="K34" s="551"/>
      <c r="L34" s="436"/>
      <c r="M34" s="418"/>
      <c r="N34" s="576"/>
      <c r="O34" s="758"/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/>
      <c r="I37" s="745"/>
      <c r="J37" s="416"/>
      <c r="K37" s="551"/>
      <c r="L37" s="436"/>
      <c r="M37" s="418"/>
      <c r="N37" s="576"/>
      <c r="O37" s="758"/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104775</xdr:colOff>
                    <xdr:row>12</xdr:row>
                    <xdr:rowOff>152400</xdr:rowOff>
                  </from>
                  <to>
                    <xdr:col>0</xdr:col>
                    <xdr:colOff>1057275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76200</xdr:colOff>
                    <xdr:row>7</xdr:row>
                    <xdr:rowOff>66675</xdr:rowOff>
                  </from>
                  <to>
                    <xdr:col>0</xdr:col>
                    <xdr:colOff>1000125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114300</xdr:colOff>
                    <xdr:row>14</xdr:row>
                    <xdr:rowOff>304800</xdr:rowOff>
                  </from>
                  <to>
                    <xdr:col>0</xdr:col>
                    <xdr:colOff>1047750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114300</xdr:colOff>
                    <xdr:row>18</xdr:row>
                    <xdr:rowOff>0</xdr:rowOff>
                  </from>
                  <to>
                    <xdr:col>0</xdr:col>
                    <xdr:colOff>1047750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114300</xdr:colOff>
                    <xdr:row>20</xdr:row>
                    <xdr:rowOff>276225</xdr:rowOff>
                  </from>
                  <to>
                    <xdr:col>0</xdr:col>
                    <xdr:colOff>1047750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114300</xdr:colOff>
                    <xdr:row>24</xdr:row>
                    <xdr:rowOff>19050</xdr:rowOff>
                  </from>
                  <to>
                    <xdr:col>0</xdr:col>
                    <xdr:colOff>1047750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114300</xdr:colOff>
                    <xdr:row>27</xdr:row>
                    <xdr:rowOff>28575</xdr:rowOff>
                  </from>
                  <to>
                    <xdr:col>0</xdr:col>
                    <xdr:colOff>1047750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114300</xdr:colOff>
                    <xdr:row>30</xdr:row>
                    <xdr:rowOff>47625</xdr:rowOff>
                  </from>
                  <to>
                    <xdr:col>0</xdr:col>
                    <xdr:colOff>1047750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114300</xdr:colOff>
                    <xdr:row>33</xdr:row>
                    <xdr:rowOff>9525</xdr:rowOff>
                  </from>
                  <to>
                    <xdr:col>0</xdr:col>
                    <xdr:colOff>1047750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114300</xdr:colOff>
                    <xdr:row>36</xdr:row>
                    <xdr:rowOff>66675</xdr:rowOff>
                  </from>
                  <to>
                    <xdr:col>0</xdr:col>
                    <xdr:colOff>1047750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114300</xdr:colOff>
                    <xdr:row>39</xdr:row>
                    <xdr:rowOff>38100</xdr:rowOff>
                  </from>
                  <to>
                    <xdr:col>0</xdr:col>
                    <xdr:colOff>1047750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114300</xdr:colOff>
                    <xdr:row>42</xdr:row>
                    <xdr:rowOff>47625</xdr:rowOff>
                  </from>
                  <to>
                    <xdr:col>0</xdr:col>
                    <xdr:colOff>1047750</xdr:colOff>
                    <xdr:row>43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1F77-6701-4E5A-9B49-21077B6D3410}">
  <sheetPr codeName="Лист17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5.140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1030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74" t="s">
        <v>964</v>
      </c>
      <c r="C7" s="413" t="s">
        <v>246</v>
      </c>
      <c r="D7" s="550" t="s">
        <v>965</v>
      </c>
      <c r="E7" s="455">
        <v>1</v>
      </c>
      <c r="F7" s="436" t="s">
        <v>869</v>
      </c>
      <c r="G7" s="574">
        <v>0.8</v>
      </c>
      <c r="H7" s="758">
        <v>1</v>
      </c>
      <c r="I7" s="745" t="s">
        <v>964</v>
      </c>
      <c r="J7" s="416" t="s">
        <v>246</v>
      </c>
      <c r="K7" s="551" t="s">
        <v>966</v>
      </c>
      <c r="L7" s="455">
        <v>1</v>
      </c>
      <c r="M7" s="436" t="s">
        <v>869</v>
      </c>
      <c r="N7" s="574">
        <v>0.9</v>
      </c>
      <c r="O7" s="758">
        <v>2</v>
      </c>
      <c r="P7" s="745" t="s">
        <v>964</v>
      </c>
      <c r="Q7" s="485" t="s">
        <v>246</v>
      </c>
      <c r="R7" s="551" t="s">
        <v>967</v>
      </c>
      <c r="S7" s="455">
        <v>1</v>
      </c>
      <c r="T7" s="436" t="s">
        <v>869</v>
      </c>
      <c r="U7" s="574">
        <v>1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75"/>
      <c r="C8" s="420" t="s">
        <v>247</v>
      </c>
      <c r="D8" s="552" t="s">
        <v>968</v>
      </c>
      <c r="E8" s="421">
        <v>1</v>
      </c>
      <c r="F8" s="422" t="s">
        <v>869</v>
      </c>
      <c r="G8" s="456">
        <v>0.8</v>
      </c>
      <c r="H8" s="759"/>
      <c r="I8" s="746"/>
      <c r="J8" s="424" t="s">
        <v>247</v>
      </c>
      <c r="K8" s="553" t="s">
        <v>969</v>
      </c>
      <c r="L8" s="421">
        <v>1</v>
      </c>
      <c r="M8" s="422" t="s">
        <v>869</v>
      </c>
      <c r="N8" s="456">
        <v>0.9</v>
      </c>
      <c r="O8" s="759"/>
      <c r="P8" s="746"/>
      <c r="Q8" s="424" t="s">
        <v>247</v>
      </c>
      <c r="R8" s="553" t="s">
        <v>970</v>
      </c>
      <c r="S8" s="421">
        <v>1</v>
      </c>
      <c r="T8" s="422" t="s">
        <v>869</v>
      </c>
      <c r="U8" s="456">
        <v>1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6"/>
      <c r="C9" s="426" t="s">
        <v>248</v>
      </c>
      <c r="D9" s="560" t="s">
        <v>971</v>
      </c>
      <c r="E9" s="457">
        <v>1</v>
      </c>
      <c r="F9" s="438" t="s">
        <v>869</v>
      </c>
      <c r="G9" s="461">
        <v>0.8</v>
      </c>
      <c r="H9" s="760"/>
      <c r="I9" s="765"/>
      <c r="J9" s="429" t="s">
        <v>248</v>
      </c>
      <c r="K9" s="561" t="s">
        <v>972</v>
      </c>
      <c r="L9" s="463">
        <v>1</v>
      </c>
      <c r="M9" s="438" t="s">
        <v>869</v>
      </c>
      <c r="N9" s="461">
        <v>0.9</v>
      </c>
      <c r="O9" s="760"/>
      <c r="P9" s="765"/>
      <c r="Q9" s="486" t="s">
        <v>248</v>
      </c>
      <c r="R9" s="561" t="s">
        <v>973</v>
      </c>
      <c r="S9" s="463">
        <v>1</v>
      </c>
      <c r="T9" s="438" t="s">
        <v>869</v>
      </c>
      <c r="U9" s="461">
        <v>1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74" t="s">
        <v>932</v>
      </c>
      <c r="C13" s="413" t="s">
        <v>246</v>
      </c>
      <c r="D13" s="562" t="s">
        <v>933</v>
      </c>
      <c r="E13" s="455">
        <v>1</v>
      </c>
      <c r="F13" s="415" t="s">
        <v>934</v>
      </c>
      <c r="G13" s="574">
        <v>0.8</v>
      </c>
      <c r="H13" s="758">
        <v>1</v>
      </c>
      <c r="I13" s="745" t="s">
        <v>932</v>
      </c>
      <c r="J13" s="416" t="s">
        <v>246</v>
      </c>
      <c r="K13" s="551" t="s">
        <v>935</v>
      </c>
      <c r="L13" s="455">
        <v>1</v>
      </c>
      <c r="M13" s="415" t="s">
        <v>936</v>
      </c>
      <c r="N13" s="574">
        <v>0.9</v>
      </c>
      <c r="O13" s="758">
        <v>2</v>
      </c>
      <c r="P13" s="745" t="s">
        <v>932</v>
      </c>
      <c r="Q13" s="416" t="s">
        <v>246</v>
      </c>
      <c r="R13" s="551" t="s">
        <v>937</v>
      </c>
      <c r="S13" s="455">
        <v>1</v>
      </c>
      <c r="T13" s="415" t="s">
        <v>938</v>
      </c>
      <c r="U13" s="574">
        <v>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75"/>
      <c r="C14" s="420" t="s">
        <v>247</v>
      </c>
      <c r="D14" s="552" t="s">
        <v>939</v>
      </c>
      <c r="E14" s="421">
        <v>1</v>
      </c>
      <c r="F14" s="482" t="s">
        <v>934</v>
      </c>
      <c r="G14" s="456">
        <v>0.8</v>
      </c>
      <c r="H14" s="759"/>
      <c r="I14" s="746"/>
      <c r="J14" s="424" t="s">
        <v>247</v>
      </c>
      <c r="K14" s="553" t="s">
        <v>940</v>
      </c>
      <c r="L14" s="421">
        <v>1</v>
      </c>
      <c r="M14" s="482" t="s">
        <v>936</v>
      </c>
      <c r="N14" s="456">
        <v>0.9</v>
      </c>
      <c r="O14" s="759"/>
      <c r="P14" s="746"/>
      <c r="Q14" s="424" t="s">
        <v>247</v>
      </c>
      <c r="R14" s="553" t="s">
        <v>941</v>
      </c>
      <c r="S14" s="421">
        <v>1</v>
      </c>
      <c r="T14" s="482" t="s">
        <v>938</v>
      </c>
      <c r="U14" s="456">
        <v>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6"/>
      <c r="C15" s="426" t="s">
        <v>248</v>
      </c>
      <c r="D15" s="555" t="s">
        <v>942</v>
      </c>
      <c r="E15" s="457">
        <v>1</v>
      </c>
      <c r="F15" s="483" t="s">
        <v>934</v>
      </c>
      <c r="G15" s="575">
        <v>0.8</v>
      </c>
      <c r="H15" s="760"/>
      <c r="I15" s="747"/>
      <c r="J15" s="429" t="s">
        <v>248</v>
      </c>
      <c r="K15" s="559" t="s">
        <v>943</v>
      </c>
      <c r="L15" s="457">
        <v>1</v>
      </c>
      <c r="M15" s="483" t="s">
        <v>936</v>
      </c>
      <c r="N15" s="575">
        <v>0.9</v>
      </c>
      <c r="O15" s="760"/>
      <c r="P15" s="747"/>
      <c r="Q15" s="429" t="s">
        <v>248</v>
      </c>
      <c r="R15" s="559" t="s">
        <v>944</v>
      </c>
      <c r="S15" s="457">
        <v>1</v>
      </c>
      <c r="T15" s="483" t="s">
        <v>938</v>
      </c>
      <c r="U15" s="575">
        <v>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74" t="s">
        <v>945</v>
      </c>
      <c r="C16" s="413" t="s">
        <v>246</v>
      </c>
      <c r="D16" s="550" t="s">
        <v>946</v>
      </c>
      <c r="E16" s="455">
        <v>1</v>
      </c>
      <c r="F16" s="415" t="s">
        <v>947</v>
      </c>
      <c r="G16" s="574">
        <v>0.8</v>
      </c>
      <c r="H16" s="758">
        <v>1</v>
      </c>
      <c r="I16" s="745" t="s">
        <v>948</v>
      </c>
      <c r="J16" s="416" t="s">
        <v>246</v>
      </c>
      <c r="K16" s="551" t="s">
        <v>949</v>
      </c>
      <c r="L16" s="455">
        <v>1</v>
      </c>
      <c r="M16" s="415" t="s">
        <v>831</v>
      </c>
      <c r="N16" s="574">
        <v>0.9</v>
      </c>
      <c r="O16" s="758">
        <v>2</v>
      </c>
      <c r="P16" s="745" t="s">
        <v>948</v>
      </c>
      <c r="Q16" s="416" t="s">
        <v>246</v>
      </c>
      <c r="R16" s="551" t="s">
        <v>949</v>
      </c>
      <c r="S16" s="455">
        <v>1</v>
      </c>
      <c r="T16" s="415" t="s">
        <v>833</v>
      </c>
      <c r="U16" s="574">
        <v>1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75"/>
      <c r="C17" s="420" t="s">
        <v>247</v>
      </c>
      <c r="D17" s="552" t="s">
        <v>950</v>
      </c>
      <c r="E17" s="421">
        <v>1</v>
      </c>
      <c r="F17" s="482" t="s">
        <v>947</v>
      </c>
      <c r="G17" s="456">
        <v>0.8</v>
      </c>
      <c r="H17" s="759"/>
      <c r="I17" s="746"/>
      <c r="J17" s="424" t="s">
        <v>247</v>
      </c>
      <c r="K17" s="553" t="s">
        <v>951</v>
      </c>
      <c r="L17" s="421">
        <v>1</v>
      </c>
      <c r="M17" s="482" t="s">
        <v>831</v>
      </c>
      <c r="N17" s="456">
        <v>0.9</v>
      </c>
      <c r="O17" s="759"/>
      <c r="P17" s="746"/>
      <c r="Q17" s="424" t="s">
        <v>247</v>
      </c>
      <c r="R17" s="553" t="s">
        <v>951</v>
      </c>
      <c r="S17" s="421">
        <v>1</v>
      </c>
      <c r="T17" s="482" t="s">
        <v>833</v>
      </c>
      <c r="U17" s="456">
        <v>1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6"/>
      <c r="C18" s="426" t="s">
        <v>248</v>
      </c>
      <c r="D18" s="558" t="s">
        <v>952</v>
      </c>
      <c r="E18" s="457">
        <v>1</v>
      </c>
      <c r="F18" s="484" t="s">
        <v>947</v>
      </c>
      <c r="G18" s="461">
        <v>0.8</v>
      </c>
      <c r="H18" s="760"/>
      <c r="I18" s="765"/>
      <c r="J18" s="429" t="s">
        <v>248</v>
      </c>
      <c r="K18" s="559" t="s">
        <v>953</v>
      </c>
      <c r="L18" s="463">
        <v>1</v>
      </c>
      <c r="M18" s="484" t="s">
        <v>831</v>
      </c>
      <c r="N18" s="461">
        <v>0.9</v>
      </c>
      <c r="O18" s="760"/>
      <c r="P18" s="765"/>
      <c r="Q18" s="429" t="s">
        <v>248</v>
      </c>
      <c r="R18" s="559" t="s">
        <v>953</v>
      </c>
      <c r="S18" s="463">
        <v>1</v>
      </c>
      <c r="T18" s="484" t="s">
        <v>833</v>
      </c>
      <c r="U18" s="461">
        <v>1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74" t="s">
        <v>954</v>
      </c>
      <c r="C19" s="413" t="s">
        <v>246</v>
      </c>
      <c r="D19" s="550" t="s">
        <v>955</v>
      </c>
      <c r="E19" s="455">
        <v>1</v>
      </c>
      <c r="F19" s="415" t="s">
        <v>833</v>
      </c>
      <c r="G19" s="574">
        <v>0.8</v>
      </c>
      <c r="H19" s="758">
        <v>1</v>
      </c>
      <c r="I19" s="745" t="s">
        <v>954</v>
      </c>
      <c r="J19" s="416" t="s">
        <v>246</v>
      </c>
      <c r="K19" s="551" t="s">
        <v>956</v>
      </c>
      <c r="L19" s="455">
        <v>1</v>
      </c>
      <c r="M19" s="415" t="s">
        <v>833</v>
      </c>
      <c r="N19" s="574">
        <v>0.9</v>
      </c>
      <c r="O19" s="758">
        <v>2</v>
      </c>
      <c r="P19" s="745" t="s">
        <v>954</v>
      </c>
      <c r="Q19" s="416" t="s">
        <v>246</v>
      </c>
      <c r="R19" s="551" t="s">
        <v>957</v>
      </c>
      <c r="S19" s="455">
        <v>1</v>
      </c>
      <c r="T19" s="415" t="s">
        <v>833</v>
      </c>
      <c r="U19" s="574">
        <v>1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75"/>
      <c r="C20" s="420" t="s">
        <v>247</v>
      </c>
      <c r="D20" s="552" t="s">
        <v>958</v>
      </c>
      <c r="E20" s="421">
        <v>1</v>
      </c>
      <c r="F20" s="482" t="s">
        <v>833</v>
      </c>
      <c r="G20" s="456">
        <v>0.8</v>
      </c>
      <c r="H20" s="759"/>
      <c r="I20" s="746"/>
      <c r="J20" s="424" t="s">
        <v>247</v>
      </c>
      <c r="K20" s="553" t="s">
        <v>959</v>
      </c>
      <c r="L20" s="421">
        <v>1</v>
      </c>
      <c r="M20" s="482" t="s">
        <v>833</v>
      </c>
      <c r="N20" s="456">
        <v>0.9</v>
      </c>
      <c r="O20" s="759"/>
      <c r="P20" s="746"/>
      <c r="Q20" s="424" t="s">
        <v>247</v>
      </c>
      <c r="R20" s="553" t="s">
        <v>960</v>
      </c>
      <c r="S20" s="421">
        <v>1</v>
      </c>
      <c r="T20" s="482" t="s">
        <v>833</v>
      </c>
      <c r="U20" s="456">
        <v>1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6"/>
      <c r="C21" s="426" t="s">
        <v>248</v>
      </c>
      <c r="D21" s="558" t="s">
        <v>961</v>
      </c>
      <c r="E21" s="457">
        <v>1</v>
      </c>
      <c r="F21" s="484" t="s">
        <v>833</v>
      </c>
      <c r="G21" s="461">
        <v>0.8</v>
      </c>
      <c r="H21" s="760"/>
      <c r="I21" s="765"/>
      <c r="J21" s="429" t="s">
        <v>248</v>
      </c>
      <c r="K21" s="559" t="s">
        <v>962</v>
      </c>
      <c r="L21" s="463">
        <v>1</v>
      </c>
      <c r="M21" s="484" t="s">
        <v>833</v>
      </c>
      <c r="N21" s="461">
        <v>0.9</v>
      </c>
      <c r="O21" s="760"/>
      <c r="P21" s="765"/>
      <c r="Q21" s="429" t="s">
        <v>248</v>
      </c>
      <c r="R21" s="559" t="s">
        <v>963</v>
      </c>
      <c r="S21" s="463">
        <v>1</v>
      </c>
      <c r="T21" s="484" t="s">
        <v>833</v>
      </c>
      <c r="U21" s="461">
        <v>1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74" t="s">
        <v>964</v>
      </c>
      <c r="C22" s="413" t="s">
        <v>246</v>
      </c>
      <c r="D22" s="550" t="s">
        <v>965</v>
      </c>
      <c r="E22" s="455">
        <v>1</v>
      </c>
      <c r="F22" s="436" t="s">
        <v>869</v>
      </c>
      <c r="G22" s="574">
        <v>0.8</v>
      </c>
      <c r="H22" s="758">
        <v>1</v>
      </c>
      <c r="I22" s="745" t="s">
        <v>964</v>
      </c>
      <c r="J22" s="416" t="s">
        <v>246</v>
      </c>
      <c r="K22" s="551" t="s">
        <v>966</v>
      </c>
      <c r="L22" s="455">
        <v>1</v>
      </c>
      <c r="M22" s="436" t="s">
        <v>869</v>
      </c>
      <c r="N22" s="574">
        <v>0.9</v>
      </c>
      <c r="O22" s="758">
        <v>2</v>
      </c>
      <c r="P22" s="745" t="s">
        <v>964</v>
      </c>
      <c r="Q22" s="485" t="s">
        <v>246</v>
      </c>
      <c r="R22" s="551" t="s">
        <v>967</v>
      </c>
      <c r="S22" s="455">
        <v>1</v>
      </c>
      <c r="T22" s="436" t="s">
        <v>869</v>
      </c>
      <c r="U22" s="574">
        <v>1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75"/>
      <c r="C23" s="420" t="s">
        <v>247</v>
      </c>
      <c r="D23" s="552" t="s">
        <v>968</v>
      </c>
      <c r="E23" s="421">
        <v>1</v>
      </c>
      <c r="F23" s="422" t="s">
        <v>869</v>
      </c>
      <c r="G23" s="456">
        <v>0.8</v>
      </c>
      <c r="H23" s="759"/>
      <c r="I23" s="746"/>
      <c r="J23" s="424" t="s">
        <v>247</v>
      </c>
      <c r="K23" s="553" t="s">
        <v>969</v>
      </c>
      <c r="L23" s="421">
        <v>1</v>
      </c>
      <c r="M23" s="422" t="s">
        <v>869</v>
      </c>
      <c r="N23" s="456">
        <v>0.9</v>
      </c>
      <c r="O23" s="759"/>
      <c r="P23" s="746"/>
      <c r="Q23" s="424" t="s">
        <v>247</v>
      </c>
      <c r="R23" s="553" t="s">
        <v>970</v>
      </c>
      <c r="S23" s="421">
        <v>1</v>
      </c>
      <c r="T23" s="422" t="s">
        <v>869</v>
      </c>
      <c r="U23" s="456">
        <v>1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6"/>
      <c r="C24" s="426" t="s">
        <v>248</v>
      </c>
      <c r="D24" s="560" t="s">
        <v>971</v>
      </c>
      <c r="E24" s="457">
        <v>1</v>
      </c>
      <c r="F24" s="438" t="s">
        <v>869</v>
      </c>
      <c r="G24" s="461">
        <v>0.8</v>
      </c>
      <c r="H24" s="760"/>
      <c r="I24" s="765"/>
      <c r="J24" s="429" t="s">
        <v>248</v>
      </c>
      <c r="K24" s="561" t="s">
        <v>972</v>
      </c>
      <c r="L24" s="463">
        <v>1</v>
      </c>
      <c r="M24" s="438" t="s">
        <v>869</v>
      </c>
      <c r="N24" s="461">
        <v>0.9</v>
      </c>
      <c r="O24" s="760"/>
      <c r="P24" s="765"/>
      <c r="Q24" s="486" t="s">
        <v>248</v>
      </c>
      <c r="R24" s="561" t="s">
        <v>973</v>
      </c>
      <c r="S24" s="463">
        <v>1</v>
      </c>
      <c r="T24" s="438" t="s">
        <v>869</v>
      </c>
      <c r="U24" s="461">
        <v>1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62"/>
      <c r="C25" s="413"/>
      <c r="D25" s="550"/>
      <c r="E25" s="436"/>
      <c r="F25" s="418"/>
      <c r="G25" s="413"/>
      <c r="H25" s="758"/>
      <c r="I25" s="745"/>
      <c r="J25" s="416"/>
      <c r="K25" s="551"/>
      <c r="L25" s="436"/>
      <c r="M25" s="418"/>
      <c r="N25" s="413"/>
      <c r="O25" s="758"/>
      <c r="P25" s="745"/>
      <c r="Q25" s="416"/>
      <c r="R25" s="551"/>
      <c r="S25" s="436"/>
      <c r="T25" s="418"/>
      <c r="U25" s="413"/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63"/>
      <c r="C26" s="420"/>
      <c r="D26" s="552"/>
      <c r="E26" s="422"/>
      <c r="F26" s="425"/>
      <c r="G26" s="420"/>
      <c r="H26" s="759"/>
      <c r="I26" s="746"/>
      <c r="J26" s="424"/>
      <c r="K26" s="553"/>
      <c r="L26" s="422"/>
      <c r="M26" s="425"/>
      <c r="N26" s="420"/>
      <c r="O26" s="759"/>
      <c r="P26" s="746"/>
      <c r="Q26" s="424"/>
      <c r="R26" s="553"/>
      <c r="S26" s="422"/>
      <c r="T26" s="425"/>
      <c r="U26" s="420"/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/>
      <c r="D27" s="558"/>
      <c r="E27" s="428"/>
      <c r="F27" s="437"/>
      <c r="G27" s="426"/>
      <c r="H27" s="760"/>
      <c r="I27" s="765"/>
      <c r="J27" s="429"/>
      <c r="K27" s="559"/>
      <c r="L27" s="438"/>
      <c r="M27" s="437"/>
      <c r="N27" s="426"/>
      <c r="O27" s="760"/>
      <c r="P27" s="765"/>
      <c r="Q27" s="429"/>
      <c r="R27" s="559"/>
      <c r="S27" s="438"/>
      <c r="T27" s="437"/>
      <c r="U27" s="426"/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/>
      <c r="C28" s="413"/>
      <c r="D28" s="550"/>
      <c r="E28" s="436"/>
      <c r="F28" s="418"/>
      <c r="G28" s="413"/>
      <c r="H28" s="758"/>
      <c r="I28" s="745"/>
      <c r="J28" s="416"/>
      <c r="K28" s="551"/>
      <c r="L28" s="436"/>
      <c r="M28" s="418"/>
      <c r="N28" s="413"/>
      <c r="O28" s="758"/>
      <c r="P28" s="745"/>
      <c r="Q28" s="416"/>
      <c r="R28" s="551"/>
      <c r="S28" s="436"/>
      <c r="T28" s="418"/>
      <c r="U28" s="413"/>
      <c r="V28" s="758">
        <v>3</v>
      </c>
    </row>
    <row r="29" spans="2:34" ht="24.95" customHeight="1" x14ac:dyDescent="0.25">
      <c r="B29" s="763"/>
      <c r="C29" s="420"/>
      <c r="D29" s="552"/>
      <c r="E29" s="422"/>
      <c r="F29" s="425"/>
      <c r="G29" s="420"/>
      <c r="H29" s="759"/>
      <c r="I29" s="746"/>
      <c r="J29" s="424"/>
      <c r="K29" s="553"/>
      <c r="L29" s="422"/>
      <c r="M29" s="425"/>
      <c r="N29" s="420"/>
      <c r="O29" s="759"/>
      <c r="P29" s="746"/>
      <c r="Q29" s="424"/>
      <c r="R29" s="553"/>
      <c r="S29" s="422"/>
      <c r="T29" s="425"/>
      <c r="U29" s="420"/>
      <c r="V29" s="759"/>
    </row>
    <row r="30" spans="2:34" ht="24.95" customHeight="1" thickBot="1" x14ac:dyDescent="0.3">
      <c r="B30" s="764"/>
      <c r="C30" s="426"/>
      <c r="D30" s="558"/>
      <c r="E30" s="428"/>
      <c r="F30" s="437"/>
      <c r="G30" s="426"/>
      <c r="H30" s="760"/>
      <c r="I30" s="765"/>
      <c r="J30" s="429"/>
      <c r="K30" s="559"/>
      <c r="L30" s="438"/>
      <c r="M30" s="437"/>
      <c r="N30" s="426"/>
      <c r="O30" s="760"/>
      <c r="P30" s="765"/>
      <c r="Q30" s="429"/>
      <c r="R30" s="559"/>
      <c r="S30" s="438"/>
      <c r="T30" s="437"/>
      <c r="U30" s="42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/>
      <c r="I31" s="745"/>
      <c r="J31" s="416"/>
      <c r="K31" s="563"/>
      <c r="L31" s="436"/>
      <c r="M31" s="418"/>
      <c r="N31" s="577"/>
      <c r="O31" s="758"/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/>
      <c r="I34" s="745"/>
      <c r="J34" s="416"/>
      <c r="K34" s="551"/>
      <c r="L34" s="436"/>
      <c r="M34" s="418"/>
      <c r="N34" s="576"/>
      <c r="O34" s="758"/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/>
      <c r="I37" s="745"/>
      <c r="J37" s="416"/>
      <c r="K37" s="551"/>
      <c r="L37" s="436"/>
      <c r="M37" s="418"/>
      <c r="N37" s="576"/>
      <c r="O37" s="758"/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57150</xdr:colOff>
                    <xdr:row>12</xdr:row>
                    <xdr:rowOff>171450</xdr:rowOff>
                  </from>
                  <to>
                    <xdr:col>1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28575</xdr:colOff>
                    <xdr:row>7</xdr:row>
                    <xdr:rowOff>85725</xdr:rowOff>
                  </from>
                  <to>
                    <xdr:col>0</xdr:col>
                    <xdr:colOff>952500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66675</xdr:colOff>
                    <xdr:row>15</xdr:row>
                    <xdr:rowOff>9525</xdr:rowOff>
                  </from>
                  <to>
                    <xdr:col>0</xdr:col>
                    <xdr:colOff>1000125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66675</xdr:colOff>
                    <xdr:row>18</xdr:row>
                    <xdr:rowOff>19050</xdr:rowOff>
                  </from>
                  <to>
                    <xdr:col>0</xdr:col>
                    <xdr:colOff>1000125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66675</xdr:colOff>
                    <xdr:row>20</xdr:row>
                    <xdr:rowOff>285750</xdr:rowOff>
                  </from>
                  <to>
                    <xdr:col>0</xdr:col>
                    <xdr:colOff>1000125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66675</xdr:colOff>
                    <xdr:row>24</xdr:row>
                    <xdr:rowOff>38100</xdr:rowOff>
                  </from>
                  <to>
                    <xdr:col>0</xdr:col>
                    <xdr:colOff>1000125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66675</xdr:colOff>
                    <xdr:row>27</xdr:row>
                    <xdr:rowOff>47625</xdr:rowOff>
                  </from>
                  <to>
                    <xdr:col>0</xdr:col>
                    <xdr:colOff>1000125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66675</xdr:colOff>
                    <xdr:row>30</xdr:row>
                    <xdr:rowOff>76200</xdr:rowOff>
                  </from>
                  <to>
                    <xdr:col>0</xdr:col>
                    <xdr:colOff>1000125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66675</xdr:colOff>
                    <xdr:row>33</xdr:row>
                    <xdr:rowOff>38100</xdr:rowOff>
                  </from>
                  <to>
                    <xdr:col>0</xdr:col>
                    <xdr:colOff>1000125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1000125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66675</xdr:colOff>
                    <xdr:row>39</xdr:row>
                    <xdr:rowOff>76200</xdr:rowOff>
                  </from>
                  <to>
                    <xdr:col>0</xdr:col>
                    <xdr:colOff>1000125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66675</xdr:colOff>
                    <xdr:row>42</xdr:row>
                    <xdr:rowOff>85725</xdr:rowOff>
                  </from>
                  <to>
                    <xdr:col>0</xdr:col>
                    <xdr:colOff>1000125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C53A-9F61-4591-B612-92B24A610BE1}">
  <sheetPr codeName="Лист18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7.425781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277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77" t="s">
        <v>974</v>
      </c>
      <c r="C7" s="413" t="s">
        <v>246</v>
      </c>
      <c r="D7" s="571" t="s">
        <v>975</v>
      </c>
      <c r="E7" s="417">
        <v>1</v>
      </c>
      <c r="F7" s="436" t="s">
        <v>976</v>
      </c>
      <c r="G7" s="576">
        <v>0.3</v>
      </c>
      <c r="H7" s="742">
        <v>1</v>
      </c>
      <c r="I7" s="777" t="s">
        <v>974</v>
      </c>
      <c r="J7" s="416" t="s">
        <v>246</v>
      </c>
      <c r="K7" s="564" t="s">
        <v>977</v>
      </c>
      <c r="L7" s="417">
        <v>1</v>
      </c>
      <c r="M7" s="436" t="s">
        <v>912</v>
      </c>
      <c r="N7" s="576">
        <v>0.4</v>
      </c>
      <c r="O7" s="742">
        <v>2</v>
      </c>
      <c r="P7" s="777" t="s">
        <v>974</v>
      </c>
      <c r="Q7" s="416" t="s">
        <v>246</v>
      </c>
      <c r="R7" s="571" t="s">
        <v>978</v>
      </c>
      <c r="S7" s="417">
        <v>1</v>
      </c>
      <c r="T7" s="436" t="s">
        <v>979</v>
      </c>
      <c r="U7" s="576">
        <v>0.5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78"/>
      <c r="C8" s="420" t="s">
        <v>247</v>
      </c>
      <c r="D8" s="572" t="s">
        <v>980</v>
      </c>
      <c r="E8" s="417">
        <v>1</v>
      </c>
      <c r="F8" s="436" t="s">
        <v>976</v>
      </c>
      <c r="G8" s="576">
        <v>0.3</v>
      </c>
      <c r="H8" s="743"/>
      <c r="I8" s="778"/>
      <c r="J8" s="424" t="s">
        <v>247</v>
      </c>
      <c r="K8" s="554" t="s">
        <v>981</v>
      </c>
      <c r="L8" s="417">
        <v>1</v>
      </c>
      <c r="M8" s="436" t="s">
        <v>912</v>
      </c>
      <c r="N8" s="576">
        <v>0.4</v>
      </c>
      <c r="O8" s="743"/>
      <c r="P8" s="778"/>
      <c r="Q8" s="424" t="s">
        <v>247</v>
      </c>
      <c r="R8" s="572" t="s">
        <v>982</v>
      </c>
      <c r="S8" s="417">
        <v>1</v>
      </c>
      <c r="T8" s="436" t="s">
        <v>979</v>
      </c>
      <c r="U8" s="576">
        <v>0.5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8"/>
      <c r="C9" s="426" t="s">
        <v>248</v>
      </c>
      <c r="D9" s="573" t="s">
        <v>983</v>
      </c>
      <c r="E9" s="417">
        <v>1</v>
      </c>
      <c r="F9" s="436" t="s">
        <v>976</v>
      </c>
      <c r="G9" s="576">
        <v>0.3</v>
      </c>
      <c r="H9" s="744"/>
      <c r="I9" s="778"/>
      <c r="J9" s="429" t="s">
        <v>248</v>
      </c>
      <c r="K9" s="557" t="s">
        <v>984</v>
      </c>
      <c r="L9" s="417">
        <v>1</v>
      </c>
      <c r="M9" s="436" t="s">
        <v>912</v>
      </c>
      <c r="N9" s="576">
        <v>0.4</v>
      </c>
      <c r="O9" s="744"/>
      <c r="P9" s="778"/>
      <c r="Q9" s="429" t="s">
        <v>248</v>
      </c>
      <c r="R9" s="573" t="s">
        <v>985</v>
      </c>
      <c r="S9" s="417">
        <v>1</v>
      </c>
      <c r="T9" s="436" t="s">
        <v>979</v>
      </c>
      <c r="U9" s="576">
        <v>0.5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77" t="s">
        <v>974</v>
      </c>
      <c r="C13" s="413" t="s">
        <v>246</v>
      </c>
      <c r="D13" s="571" t="s">
        <v>975</v>
      </c>
      <c r="E13" s="417">
        <v>1</v>
      </c>
      <c r="F13" s="436" t="s">
        <v>976</v>
      </c>
      <c r="G13" s="576">
        <v>0.3</v>
      </c>
      <c r="H13" s="758">
        <v>1</v>
      </c>
      <c r="I13" s="777" t="s">
        <v>974</v>
      </c>
      <c r="J13" s="416" t="s">
        <v>246</v>
      </c>
      <c r="K13" s="564" t="s">
        <v>977</v>
      </c>
      <c r="L13" s="417">
        <v>1</v>
      </c>
      <c r="M13" s="436" t="s">
        <v>912</v>
      </c>
      <c r="N13" s="576">
        <v>0.4</v>
      </c>
      <c r="O13" s="779">
        <v>2</v>
      </c>
      <c r="P13" s="777" t="s">
        <v>974</v>
      </c>
      <c r="Q13" s="416" t="s">
        <v>246</v>
      </c>
      <c r="R13" s="571" t="s">
        <v>978</v>
      </c>
      <c r="S13" s="417">
        <v>1</v>
      </c>
      <c r="T13" s="436" t="s">
        <v>979</v>
      </c>
      <c r="U13" s="576">
        <v>0.5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78"/>
      <c r="C14" s="420" t="s">
        <v>247</v>
      </c>
      <c r="D14" s="572" t="s">
        <v>980</v>
      </c>
      <c r="E14" s="417">
        <v>1</v>
      </c>
      <c r="F14" s="436" t="s">
        <v>976</v>
      </c>
      <c r="G14" s="576">
        <v>0.3</v>
      </c>
      <c r="H14" s="759"/>
      <c r="I14" s="778"/>
      <c r="J14" s="424" t="s">
        <v>247</v>
      </c>
      <c r="K14" s="554" t="s">
        <v>981</v>
      </c>
      <c r="L14" s="417">
        <v>1</v>
      </c>
      <c r="M14" s="436" t="s">
        <v>912</v>
      </c>
      <c r="N14" s="576">
        <v>0.4</v>
      </c>
      <c r="O14" s="780"/>
      <c r="P14" s="778"/>
      <c r="Q14" s="424" t="s">
        <v>247</v>
      </c>
      <c r="R14" s="572" t="s">
        <v>982</v>
      </c>
      <c r="S14" s="417">
        <v>1</v>
      </c>
      <c r="T14" s="436" t="s">
        <v>979</v>
      </c>
      <c r="U14" s="576">
        <v>0.5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8"/>
      <c r="C15" s="426" t="s">
        <v>248</v>
      </c>
      <c r="D15" s="573" t="s">
        <v>983</v>
      </c>
      <c r="E15" s="417">
        <v>1</v>
      </c>
      <c r="F15" s="436" t="s">
        <v>976</v>
      </c>
      <c r="G15" s="576">
        <v>0.3</v>
      </c>
      <c r="H15" s="760"/>
      <c r="I15" s="778"/>
      <c r="J15" s="429" t="s">
        <v>248</v>
      </c>
      <c r="K15" s="557" t="s">
        <v>984</v>
      </c>
      <c r="L15" s="417">
        <v>1</v>
      </c>
      <c r="M15" s="436" t="s">
        <v>912</v>
      </c>
      <c r="N15" s="576">
        <v>0.4</v>
      </c>
      <c r="O15" s="781"/>
      <c r="P15" s="778"/>
      <c r="Q15" s="429" t="s">
        <v>248</v>
      </c>
      <c r="R15" s="573" t="s">
        <v>985</v>
      </c>
      <c r="S15" s="417">
        <v>1</v>
      </c>
      <c r="T15" s="436" t="s">
        <v>979</v>
      </c>
      <c r="U15" s="576">
        <v>0.5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78" t="s">
        <v>986</v>
      </c>
      <c r="C16" s="413" t="s">
        <v>246</v>
      </c>
      <c r="D16" s="562" t="s">
        <v>987</v>
      </c>
      <c r="E16" s="417">
        <v>1</v>
      </c>
      <c r="F16" s="436" t="s">
        <v>988</v>
      </c>
      <c r="G16" s="576">
        <v>0.5</v>
      </c>
      <c r="H16" s="758">
        <v>1</v>
      </c>
      <c r="I16" s="778" t="s">
        <v>986</v>
      </c>
      <c r="J16" s="416" t="s">
        <v>246</v>
      </c>
      <c r="K16" s="562" t="s">
        <v>989</v>
      </c>
      <c r="L16" s="417">
        <v>1</v>
      </c>
      <c r="M16" s="436" t="s">
        <v>990</v>
      </c>
      <c r="N16" s="576">
        <v>0.6</v>
      </c>
      <c r="O16" s="779">
        <v>2</v>
      </c>
      <c r="P16" s="778" t="s">
        <v>986</v>
      </c>
      <c r="Q16" s="416" t="s">
        <v>246</v>
      </c>
      <c r="R16" s="562" t="s">
        <v>991</v>
      </c>
      <c r="S16" s="417">
        <v>1</v>
      </c>
      <c r="T16" s="436" t="s">
        <v>976</v>
      </c>
      <c r="U16" s="576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78"/>
      <c r="C17" s="420" t="s">
        <v>247</v>
      </c>
      <c r="D17" s="552" t="s">
        <v>992</v>
      </c>
      <c r="E17" s="417">
        <v>1</v>
      </c>
      <c r="F17" s="436" t="s">
        <v>988</v>
      </c>
      <c r="G17" s="576">
        <v>0.5</v>
      </c>
      <c r="H17" s="759"/>
      <c r="I17" s="778"/>
      <c r="J17" s="424" t="s">
        <v>247</v>
      </c>
      <c r="K17" s="552" t="s">
        <v>993</v>
      </c>
      <c r="L17" s="417">
        <v>1</v>
      </c>
      <c r="M17" s="436" t="s">
        <v>990</v>
      </c>
      <c r="N17" s="576">
        <v>0.6</v>
      </c>
      <c r="O17" s="780"/>
      <c r="P17" s="778"/>
      <c r="Q17" s="424" t="s">
        <v>247</v>
      </c>
      <c r="R17" s="552" t="s">
        <v>994</v>
      </c>
      <c r="S17" s="417">
        <v>1</v>
      </c>
      <c r="T17" s="436" t="s">
        <v>976</v>
      </c>
      <c r="U17" s="576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8"/>
      <c r="C18" s="426" t="s">
        <v>248</v>
      </c>
      <c r="D18" s="555" t="s">
        <v>995</v>
      </c>
      <c r="E18" s="417">
        <v>1</v>
      </c>
      <c r="F18" s="436" t="s">
        <v>988</v>
      </c>
      <c r="G18" s="576">
        <v>0.5</v>
      </c>
      <c r="H18" s="760"/>
      <c r="I18" s="778"/>
      <c r="J18" s="429" t="s">
        <v>248</v>
      </c>
      <c r="K18" s="555" t="s">
        <v>996</v>
      </c>
      <c r="L18" s="417">
        <v>1</v>
      </c>
      <c r="M18" s="436" t="s">
        <v>990</v>
      </c>
      <c r="N18" s="576">
        <v>0.6</v>
      </c>
      <c r="O18" s="781"/>
      <c r="P18" s="778"/>
      <c r="Q18" s="429" t="s">
        <v>248</v>
      </c>
      <c r="R18" s="555" t="s">
        <v>997</v>
      </c>
      <c r="S18" s="417">
        <v>1</v>
      </c>
      <c r="T18" s="436" t="s">
        <v>976</v>
      </c>
      <c r="U18" s="576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78" t="s">
        <v>998</v>
      </c>
      <c r="C19" s="413" t="s">
        <v>246</v>
      </c>
      <c r="D19" s="571" t="s">
        <v>364</v>
      </c>
      <c r="E19" s="417">
        <v>1</v>
      </c>
      <c r="F19" s="436" t="s">
        <v>988</v>
      </c>
      <c r="G19" s="576">
        <v>0.7</v>
      </c>
      <c r="H19" s="758">
        <v>1</v>
      </c>
      <c r="I19" s="778" t="s">
        <v>998</v>
      </c>
      <c r="J19" s="416" t="s">
        <v>246</v>
      </c>
      <c r="K19" s="564" t="s">
        <v>382</v>
      </c>
      <c r="L19" s="417">
        <v>1</v>
      </c>
      <c r="M19" s="436" t="s">
        <v>988</v>
      </c>
      <c r="N19" s="576">
        <v>0.8</v>
      </c>
      <c r="O19" s="779">
        <v>2</v>
      </c>
      <c r="P19" s="778" t="s">
        <v>998</v>
      </c>
      <c r="Q19" s="416" t="s">
        <v>246</v>
      </c>
      <c r="R19" s="571" t="s">
        <v>399</v>
      </c>
      <c r="S19" s="417">
        <v>1</v>
      </c>
      <c r="T19" s="436" t="s">
        <v>990</v>
      </c>
      <c r="U19" s="576">
        <v>0.9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78"/>
      <c r="C20" s="420" t="s">
        <v>247</v>
      </c>
      <c r="D20" s="572" t="s">
        <v>365</v>
      </c>
      <c r="E20" s="417">
        <v>1</v>
      </c>
      <c r="F20" s="436" t="s">
        <v>999</v>
      </c>
      <c r="G20" s="576">
        <v>0.7</v>
      </c>
      <c r="H20" s="759"/>
      <c r="I20" s="778"/>
      <c r="J20" s="424" t="s">
        <v>247</v>
      </c>
      <c r="K20" s="554" t="s">
        <v>383</v>
      </c>
      <c r="L20" s="417">
        <v>1</v>
      </c>
      <c r="M20" s="436" t="s">
        <v>999</v>
      </c>
      <c r="N20" s="576">
        <v>0.8</v>
      </c>
      <c r="O20" s="780"/>
      <c r="P20" s="778"/>
      <c r="Q20" s="424" t="s">
        <v>247</v>
      </c>
      <c r="R20" s="572" t="s">
        <v>400</v>
      </c>
      <c r="S20" s="417">
        <v>1</v>
      </c>
      <c r="T20" s="436" t="s">
        <v>990</v>
      </c>
      <c r="U20" s="576">
        <v>0.9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8"/>
      <c r="C21" s="426" t="s">
        <v>248</v>
      </c>
      <c r="D21" s="573" t="s">
        <v>366</v>
      </c>
      <c r="E21" s="417">
        <v>1</v>
      </c>
      <c r="F21" s="436" t="s">
        <v>988</v>
      </c>
      <c r="G21" s="576">
        <v>0.7</v>
      </c>
      <c r="H21" s="760"/>
      <c r="I21" s="778"/>
      <c r="J21" s="429" t="s">
        <v>248</v>
      </c>
      <c r="K21" s="557" t="s">
        <v>384</v>
      </c>
      <c r="L21" s="417">
        <v>1</v>
      </c>
      <c r="M21" s="436" t="s">
        <v>988</v>
      </c>
      <c r="N21" s="576">
        <v>0.8</v>
      </c>
      <c r="O21" s="781"/>
      <c r="P21" s="778"/>
      <c r="Q21" s="429" t="s">
        <v>248</v>
      </c>
      <c r="R21" s="573" t="s">
        <v>401</v>
      </c>
      <c r="S21" s="417">
        <v>1</v>
      </c>
      <c r="T21" s="436" t="s">
        <v>990</v>
      </c>
      <c r="U21" s="576">
        <v>0.9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78" t="s">
        <v>1000</v>
      </c>
      <c r="C22" s="413" t="s">
        <v>246</v>
      </c>
      <c r="D22" s="550" t="s">
        <v>1001</v>
      </c>
      <c r="E22" s="417">
        <v>1</v>
      </c>
      <c r="F22" s="436" t="s">
        <v>976</v>
      </c>
      <c r="G22" s="576">
        <v>0.2</v>
      </c>
      <c r="H22" s="758">
        <v>1</v>
      </c>
      <c r="I22" s="778" t="s">
        <v>1000</v>
      </c>
      <c r="J22" s="416" t="s">
        <v>246</v>
      </c>
      <c r="K22" s="550" t="s">
        <v>1002</v>
      </c>
      <c r="L22" s="417">
        <v>1</v>
      </c>
      <c r="M22" s="436" t="s">
        <v>979</v>
      </c>
      <c r="N22" s="576">
        <v>0.3</v>
      </c>
      <c r="O22" s="779">
        <v>2</v>
      </c>
      <c r="P22" s="778" t="s">
        <v>1000</v>
      </c>
      <c r="Q22" s="416" t="s">
        <v>246</v>
      </c>
      <c r="R22" s="550" t="s">
        <v>1003</v>
      </c>
      <c r="S22" s="417">
        <v>1</v>
      </c>
      <c r="T22" s="436" t="s">
        <v>913</v>
      </c>
      <c r="U22" s="576">
        <v>0.4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78"/>
      <c r="C23" s="420" t="s">
        <v>247</v>
      </c>
      <c r="D23" s="552" t="s">
        <v>1004</v>
      </c>
      <c r="E23" s="417">
        <v>1</v>
      </c>
      <c r="F23" s="436" t="s">
        <v>976</v>
      </c>
      <c r="G23" s="576">
        <v>0.2</v>
      </c>
      <c r="H23" s="759"/>
      <c r="I23" s="778"/>
      <c r="J23" s="424" t="s">
        <v>247</v>
      </c>
      <c r="K23" s="552" t="s">
        <v>1005</v>
      </c>
      <c r="L23" s="417">
        <v>1</v>
      </c>
      <c r="M23" s="436" t="s">
        <v>979</v>
      </c>
      <c r="N23" s="576">
        <v>0.3</v>
      </c>
      <c r="O23" s="780"/>
      <c r="P23" s="778"/>
      <c r="Q23" s="424" t="s">
        <v>247</v>
      </c>
      <c r="R23" s="552" t="s">
        <v>1006</v>
      </c>
      <c r="S23" s="417">
        <v>1</v>
      </c>
      <c r="T23" s="436" t="s">
        <v>913</v>
      </c>
      <c r="U23" s="576">
        <v>0.4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8"/>
      <c r="C24" s="426" t="s">
        <v>248</v>
      </c>
      <c r="D24" s="560" t="s">
        <v>1007</v>
      </c>
      <c r="E24" s="417">
        <v>1</v>
      </c>
      <c r="F24" s="436" t="s">
        <v>976</v>
      </c>
      <c r="G24" s="576">
        <v>0.2</v>
      </c>
      <c r="H24" s="760"/>
      <c r="I24" s="778"/>
      <c r="J24" s="429" t="s">
        <v>248</v>
      </c>
      <c r="K24" s="560" t="s">
        <v>1008</v>
      </c>
      <c r="L24" s="417">
        <v>1</v>
      </c>
      <c r="M24" s="436" t="s">
        <v>979</v>
      </c>
      <c r="N24" s="576">
        <v>0.3</v>
      </c>
      <c r="O24" s="781"/>
      <c r="P24" s="778"/>
      <c r="Q24" s="429" t="s">
        <v>248</v>
      </c>
      <c r="R24" s="560" t="s">
        <v>1009</v>
      </c>
      <c r="S24" s="417">
        <v>1</v>
      </c>
      <c r="T24" s="436" t="s">
        <v>913</v>
      </c>
      <c r="U24" s="576">
        <v>0.4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778" t="s">
        <v>1010</v>
      </c>
      <c r="C25" s="413" t="s">
        <v>246</v>
      </c>
      <c r="D25" s="562" t="s">
        <v>1011</v>
      </c>
      <c r="E25" s="417">
        <v>1</v>
      </c>
      <c r="F25" s="436" t="s">
        <v>1012</v>
      </c>
      <c r="G25" s="576">
        <v>0.8</v>
      </c>
      <c r="H25" s="758">
        <v>1</v>
      </c>
      <c r="I25" s="778" t="s">
        <v>1010</v>
      </c>
      <c r="J25" s="416" t="s">
        <v>246</v>
      </c>
      <c r="K25" s="562" t="s">
        <v>1011</v>
      </c>
      <c r="L25" s="417">
        <v>1</v>
      </c>
      <c r="M25" s="436" t="s">
        <v>1013</v>
      </c>
      <c r="N25" s="576">
        <v>0.9</v>
      </c>
      <c r="O25" s="779">
        <v>2</v>
      </c>
      <c r="P25" s="778" t="s">
        <v>1010</v>
      </c>
      <c r="Q25" s="416" t="s">
        <v>246</v>
      </c>
      <c r="R25" s="562" t="s">
        <v>1011</v>
      </c>
      <c r="S25" s="417">
        <v>1</v>
      </c>
      <c r="T25" s="436" t="s">
        <v>1014</v>
      </c>
      <c r="U25" s="576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778"/>
      <c r="C26" s="420" t="s">
        <v>247</v>
      </c>
      <c r="D26" s="552" t="s">
        <v>1015</v>
      </c>
      <c r="E26" s="417">
        <v>1</v>
      </c>
      <c r="F26" s="436" t="s">
        <v>1012</v>
      </c>
      <c r="G26" s="576">
        <v>0.8</v>
      </c>
      <c r="H26" s="759"/>
      <c r="I26" s="778"/>
      <c r="J26" s="424" t="s">
        <v>247</v>
      </c>
      <c r="K26" s="552" t="s">
        <v>1015</v>
      </c>
      <c r="L26" s="417">
        <v>1</v>
      </c>
      <c r="M26" s="436" t="s">
        <v>1013</v>
      </c>
      <c r="N26" s="576">
        <v>0.9</v>
      </c>
      <c r="O26" s="780"/>
      <c r="P26" s="778"/>
      <c r="Q26" s="424" t="s">
        <v>247</v>
      </c>
      <c r="R26" s="552" t="s">
        <v>1015</v>
      </c>
      <c r="S26" s="417">
        <v>1</v>
      </c>
      <c r="T26" s="436" t="s">
        <v>1014</v>
      </c>
      <c r="U26" s="576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78"/>
      <c r="C27" s="426" t="s">
        <v>248</v>
      </c>
      <c r="D27" s="555" t="s">
        <v>1016</v>
      </c>
      <c r="E27" s="430">
        <v>1</v>
      </c>
      <c r="F27" s="436" t="s">
        <v>1012</v>
      </c>
      <c r="G27" s="576">
        <v>0.8</v>
      </c>
      <c r="H27" s="760"/>
      <c r="I27" s="778"/>
      <c r="J27" s="429" t="s">
        <v>248</v>
      </c>
      <c r="K27" s="555" t="s">
        <v>1016</v>
      </c>
      <c r="L27" s="430">
        <v>1</v>
      </c>
      <c r="M27" s="436" t="s">
        <v>1013</v>
      </c>
      <c r="N27" s="576">
        <v>0.9</v>
      </c>
      <c r="O27" s="781"/>
      <c r="P27" s="778"/>
      <c r="Q27" s="429" t="s">
        <v>248</v>
      </c>
      <c r="R27" s="555" t="s">
        <v>1016</v>
      </c>
      <c r="S27" s="430">
        <v>1</v>
      </c>
      <c r="T27" s="436" t="s">
        <v>1014</v>
      </c>
      <c r="U27" s="576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/>
      <c r="C28" s="413"/>
      <c r="D28" s="550"/>
      <c r="E28" s="436"/>
      <c r="F28" s="418"/>
      <c r="G28" s="413"/>
      <c r="H28" s="758"/>
      <c r="I28" s="745"/>
      <c r="J28" s="416"/>
      <c r="K28" s="551"/>
      <c r="L28" s="436"/>
      <c r="M28" s="418"/>
      <c r="N28" s="413"/>
      <c r="O28" s="758"/>
      <c r="P28" s="745"/>
      <c r="Q28" s="416"/>
      <c r="R28" s="551"/>
      <c r="S28" s="436"/>
      <c r="T28" s="418"/>
      <c r="U28" s="413"/>
      <c r="V28" s="758">
        <v>3</v>
      </c>
    </row>
    <row r="29" spans="2:34" ht="24.95" customHeight="1" x14ac:dyDescent="0.25">
      <c r="B29" s="763"/>
      <c r="C29" s="420"/>
      <c r="D29" s="552"/>
      <c r="E29" s="422"/>
      <c r="F29" s="425"/>
      <c r="G29" s="420"/>
      <c r="H29" s="759"/>
      <c r="I29" s="746"/>
      <c r="J29" s="424"/>
      <c r="K29" s="553"/>
      <c r="L29" s="422"/>
      <c r="M29" s="425"/>
      <c r="N29" s="420"/>
      <c r="O29" s="759"/>
      <c r="P29" s="746"/>
      <c r="Q29" s="424"/>
      <c r="R29" s="553"/>
      <c r="S29" s="422"/>
      <c r="T29" s="425"/>
      <c r="U29" s="420"/>
      <c r="V29" s="759"/>
    </row>
    <row r="30" spans="2:34" ht="24.95" customHeight="1" thickBot="1" x14ac:dyDescent="0.3">
      <c r="B30" s="764"/>
      <c r="C30" s="426"/>
      <c r="D30" s="558"/>
      <c r="E30" s="428"/>
      <c r="F30" s="437"/>
      <c r="G30" s="426"/>
      <c r="H30" s="760"/>
      <c r="I30" s="765"/>
      <c r="J30" s="429"/>
      <c r="K30" s="559"/>
      <c r="L30" s="438"/>
      <c r="M30" s="437"/>
      <c r="N30" s="426"/>
      <c r="O30" s="760"/>
      <c r="P30" s="765"/>
      <c r="Q30" s="429"/>
      <c r="R30" s="559"/>
      <c r="S30" s="438"/>
      <c r="T30" s="437"/>
      <c r="U30" s="42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/>
      <c r="I31" s="745"/>
      <c r="J31" s="416"/>
      <c r="K31" s="563"/>
      <c r="L31" s="436"/>
      <c r="M31" s="418"/>
      <c r="N31" s="577"/>
      <c r="O31" s="758"/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/>
      <c r="I34" s="745"/>
      <c r="J34" s="416"/>
      <c r="K34" s="551"/>
      <c r="L34" s="436"/>
      <c r="M34" s="418"/>
      <c r="N34" s="576"/>
      <c r="O34" s="758"/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/>
      <c r="I37" s="745"/>
      <c r="J37" s="416"/>
      <c r="K37" s="551"/>
      <c r="L37" s="436"/>
      <c r="M37" s="418"/>
      <c r="N37" s="576"/>
      <c r="O37" s="758"/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123825</xdr:colOff>
                    <xdr:row>13</xdr:row>
                    <xdr:rowOff>19050</xdr:rowOff>
                  </from>
                  <to>
                    <xdr:col>0</xdr:col>
                    <xdr:colOff>1076325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95250</xdr:colOff>
                    <xdr:row>7</xdr:row>
                    <xdr:rowOff>0</xdr:rowOff>
                  </from>
                  <to>
                    <xdr:col>0</xdr:col>
                    <xdr:colOff>1019175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133350</xdr:colOff>
                    <xdr:row>15</xdr:row>
                    <xdr:rowOff>171450</xdr:rowOff>
                  </from>
                  <to>
                    <xdr:col>0</xdr:col>
                    <xdr:colOff>1066800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133350</xdr:colOff>
                    <xdr:row>18</xdr:row>
                    <xdr:rowOff>180975</xdr:rowOff>
                  </from>
                  <to>
                    <xdr:col>0</xdr:col>
                    <xdr:colOff>1066800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133350</xdr:colOff>
                    <xdr:row>21</xdr:row>
                    <xdr:rowOff>142875</xdr:rowOff>
                  </from>
                  <to>
                    <xdr:col>0</xdr:col>
                    <xdr:colOff>1066800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133350</xdr:colOff>
                    <xdr:row>24</xdr:row>
                    <xdr:rowOff>200025</xdr:rowOff>
                  </from>
                  <to>
                    <xdr:col>0</xdr:col>
                    <xdr:colOff>1066800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133350</xdr:colOff>
                    <xdr:row>27</xdr:row>
                    <xdr:rowOff>209550</xdr:rowOff>
                  </from>
                  <to>
                    <xdr:col>0</xdr:col>
                    <xdr:colOff>1066800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133350</xdr:colOff>
                    <xdr:row>30</xdr:row>
                    <xdr:rowOff>228600</xdr:rowOff>
                  </from>
                  <to>
                    <xdr:col>0</xdr:col>
                    <xdr:colOff>1066800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133350</xdr:colOff>
                    <xdr:row>33</xdr:row>
                    <xdr:rowOff>238125</xdr:rowOff>
                  </from>
                  <to>
                    <xdr:col>0</xdr:col>
                    <xdr:colOff>1066800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133350</xdr:colOff>
                    <xdr:row>36</xdr:row>
                    <xdr:rowOff>200025</xdr:rowOff>
                  </from>
                  <to>
                    <xdr:col>0</xdr:col>
                    <xdr:colOff>1066800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142875</xdr:colOff>
                    <xdr:row>39</xdr:row>
                    <xdr:rowOff>190500</xdr:rowOff>
                  </from>
                  <to>
                    <xdr:col>0</xdr:col>
                    <xdr:colOff>1076325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133350</xdr:colOff>
                    <xdr:row>42</xdr:row>
                    <xdr:rowOff>200025</xdr:rowOff>
                  </from>
                  <to>
                    <xdr:col>0</xdr:col>
                    <xdr:colOff>1066800</xdr:colOff>
                    <xdr:row>44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2F68-FF05-40AA-9310-B1BE4A9C5D2A}">
  <sheetPr codeName="Лист19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21.140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278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77" t="s">
        <v>974</v>
      </c>
      <c r="C7" s="413" t="s">
        <v>246</v>
      </c>
      <c r="D7" s="571" t="s">
        <v>975</v>
      </c>
      <c r="E7" s="417">
        <v>1</v>
      </c>
      <c r="F7" s="436" t="s">
        <v>976</v>
      </c>
      <c r="G7" s="576">
        <v>0.3</v>
      </c>
      <c r="H7" s="758">
        <v>1</v>
      </c>
      <c r="I7" s="777" t="s">
        <v>974</v>
      </c>
      <c r="J7" s="416" t="s">
        <v>246</v>
      </c>
      <c r="K7" s="564" t="s">
        <v>977</v>
      </c>
      <c r="L7" s="417">
        <v>1</v>
      </c>
      <c r="M7" s="436" t="s">
        <v>912</v>
      </c>
      <c r="N7" s="576">
        <v>0.4</v>
      </c>
      <c r="O7" s="758">
        <v>2</v>
      </c>
      <c r="P7" s="777" t="s">
        <v>974</v>
      </c>
      <c r="Q7" s="416" t="s">
        <v>246</v>
      </c>
      <c r="R7" s="571" t="s">
        <v>978</v>
      </c>
      <c r="S7" s="417">
        <v>1</v>
      </c>
      <c r="T7" s="436" t="s">
        <v>979</v>
      </c>
      <c r="U7" s="576">
        <v>0.5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78"/>
      <c r="C8" s="420" t="s">
        <v>247</v>
      </c>
      <c r="D8" s="572" t="s">
        <v>980</v>
      </c>
      <c r="E8" s="417">
        <v>1</v>
      </c>
      <c r="F8" s="436" t="s">
        <v>976</v>
      </c>
      <c r="G8" s="576">
        <v>0.3</v>
      </c>
      <c r="H8" s="759"/>
      <c r="I8" s="778"/>
      <c r="J8" s="424" t="s">
        <v>247</v>
      </c>
      <c r="K8" s="554" t="s">
        <v>981</v>
      </c>
      <c r="L8" s="417">
        <v>1</v>
      </c>
      <c r="M8" s="436" t="s">
        <v>912</v>
      </c>
      <c r="N8" s="576">
        <v>0.4</v>
      </c>
      <c r="O8" s="759"/>
      <c r="P8" s="778"/>
      <c r="Q8" s="424" t="s">
        <v>247</v>
      </c>
      <c r="R8" s="572" t="s">
        <v>982</v>
      </c>
      <c r="S8" s="417">
        <v>1</v>
      </c>
      <c r="T8" s="436" t="s">
        <v>979</v>
      </c>
      <c r="U8" s="576">
        <v>0.5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8"/>
      <c r="C9" s="426" t="s">
        <v>248</v>
      </c>
      <c r="D9" s="573" t="s">
        <v>983</v>
      </c>
      <c r="E9" s="417">
        <v>1</v>
      </c>
      <c r="F9" s="436" t="s">
        <v>976</v>
      </c>
      <c r="G9" s="576">
        <v>0.3</v>
      </c>
      <c r="H9" s="760"/>
      <c r="I9" s="778"/>
      <c r="J9" s="429" t="s">
        <v>248</v>
      </c>
      <c r="K9" s="557" t="s">
        <v>984</v>
      </c>
      <c r="L9" s="417">
        <v>1</v>
      </c>
      <c r="M9" s="436" t="s">
        <v>912</v>
      </c>
      <c r="N9" s="576">
        <v>0.4</v>
      </c>
      <c r="O9" s="760"/>
      <c r="P9" s="778"/>
      <c r="Q9" s="429" t="s">
        <v>248</v>
      </c>
      <c r="R9" s="573" t="s">
        <v>985</v>
      </c>
      <c r="S9" s="417">
        <v>1</v>
      </c>
      <c r="T9" s="436" t="s">
        <v>979</v>
      </c>
      <c r="U9" s="576">
        <v>0.5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77" t="s">
        <v>974</v>
      </c>
      <c r="C13" s="413" t="s">
        <v>246</v>
      </c>
      <c r="D13" s="571" t="s">
        <v>975</v>
      </c>
      <c r="E13" s="417">
        <v>1</v>
      </c>
      <c r="F13" s="436" t="s">
        <v>976</v>
      </c>
      <c r="G13" s="576">
        <v>0.3</v>
      </c>
      <c r="H13" s="758">
        <v>1</v>
      </c>
      <c r="I13" s="777" t="s">
        <v>974</v>
      </c>
      <c r="J13" s="416" t="s">
        <v>246</v>
      </c>
      <c r="K13" s="564" t="s">
        <v>977</v>
      </c>
      <c r="L13" s="417">
        <v>1</v>
      </c>
      <c r="M13" s="436" t="s">
        <v>912</v>
      </c>
      <c r="N13" s="576">
        <v>0.4</v>
      </c>
      <c r="O13" s="779">
        <v>2</v>
      </c>
      <c r="P13" s="777" t="s">
        <v>974</v>
      </c>
      <c r="Q13" s="416" t="s">
        <v>246</v>
      </c>
      <c r="R13" s="571" t="s">
        <v>978</v>
      </c>
      <c r="S13" s="417">
        <v>1</v>
      </c>
      <c r="T13" s="436" t="s">
        <v>979</v>
      </c>
      <c r="U13" s="576">
        <v>0.5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78"/>
      <c r="C14" s="420" t="s">
        <v>247</v>
      </c>
      <c r="D14" s="572" t="s">
        <v>980</v>
      </c>
      <c r="E14" s="417">
        <v>1</v>
      </c>
      <c r="F14" s="436" t="s">
        <v>976</v>
      </c>
      <c r="G14" s="576">
        <v>0.3</v>
      </c>
      <c r="H14" s="759"/>
      <c r="I14" s="778"/>
      <c r="J14" s="424" t="s">
        <v>247</v>
      </c>
      <c r="K14" s="554" t="s">
        <v>981</v>
      </c>
      <c r="L14" s="417">
        <v>1</v>
      </c>
      <c r="M14" s="436" t="s">
        <v>912</v>
      </c>
      <c r="N14" s="576">
        <v>0.4</v>
      </c>
      <c r="O14" s="780"/>
      <c r="P14" s="778"/>
      <c r="Q14" s="424" t="s">
        <v>247</v>
      </c>
      <c r="R14" s="572" t="s">
        <v>982</v>
      </c>
      <c r="S14" s="417">
        <v>1</v>
      </c>
      <c r="T14" s="436" t="s">
        <v>979</v>
      </c>
      <c r="U14" s="576">
        <v>0.5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8"/>
      <c r="C15" s="426" t="s">
        <v>248</v>
      </c>
      <c r="D15" s="573" t="s">
        <v>983</v>
      </c>
      <c r="E15" s="417">
        <v>1</v>
      </c>
      <c r="F15" s="436" t="s">
        <v>976</v>
      </c>
      <c r="G15" s="576">
        <v>0.3</v>
      </c>
      <c r="H15" s="760"/>
      <c r="I15" s="778"/>
      <c r="J15" s="429" t="s">
        <v>248</v>
      </c>
      <c r="K15" s="557" t="s">
        <v>984</v>
      </c>
      <c r="L15" s="417">
        <v>1</v>
      </c>
      <c r="M15" s="436" t="s">
        <v>912</v>
      </c>
      <c r="N15" s="576">
        <v>0.4</v>
      </c>
      <c r="O15" s="781"/>
      <c r="P15" s="778"/>
      <c r="Q15" s="429" t="s">
        <v>248</v>
      </c>
      <c r="R15" s="573" t="s">
        <v>985</v>
      </c>
      <c r="S15" s="417">
        <v>1</v>
      </c>
      <c r="T15" s="436" t="s">
        <v>979</v>
      </c>
      <c r="U15" s="576">
        <v>0.5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78" t="s">
        <v>986</v>
      </c>
      <c r="C16" s="413" t="s">
        <v>246</v>
      </c>
      <c r="D16" s="562" t="s">
        <v>987</v>
      </c>
      <c r="E16" s="417">
        <v>1</v>
      </c>
      <c r="F16" s="436" t="s">
        <v>988</v>
      </c>
      <c r="G16" s="576">
        <v>0.5</v>
      </c>
      <c r="H16" s="758">
        <v>1</v>
      </c>
      <c r="I16" s="778" t="s">
        <v>986</v>
      </c>
      <c r="J16" s="416" t="s">
        <v>246</v>
      </c>
      <c r="K16" s="562" t="s">
        <v>989</v>
      </c>
      <c r="L16" s="417">
        <v>1</v>
      </c>
      <c r="M16" s="436" t="s">
        <v>990</v>
      </c>
      <c r="N16" s="576">
        <v>0.6</v>
      </c>
      <c r="O16" s="779">
        <v>2</v>
      </c>
      <c r="P16" s="778" t="s">
        <v>986</v>
      </c>
      <c r="Q16" s="416" t="s">
        <v>246</v>
      </c>
      <c r="R16" s="562" t="s">
        <v>991</v>
      </c>
      <c r="S16" s="417">
        <v>1</v>
      </c>
      <c r="T16" s="436" t="s">
        <v>976</v>
      </c>
      <c r="U16" s="576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78"/>
      <c r="C17" s="420" t="s">
        <v>247</v>
      </c>
      <c r="D17" s="552" t="s">
        <v>992</v>
      </c>
      <c r="E17" s="417">
        <v>1</v>
      </c>
      <c r="F17" s="436" t="s">
        <v>988</v>
      </c>
      <c r="G17" s="576">
        <v>0.5</v>
      </c>
      <c r="H17" s="759"/>
      <c r="I17" s="778"/>
      <c r="J17" s="424" t="s">
        <v>247</v>
      </c>
      <c r="K17" s="552" t="s">
        <v>993</v>
      </c>
      <c r="L17" s="417">
        <v>1</v>
      </c>
      <c r="M17" s="436" t="s">
        <v>990</v>
      </c>
      <c r="N17" s="576">
        <v>0.6</v>
      </c>
      <c r="O17" s="780"/>
      <c r="P17" s="778"/>
      <c r="Q17" s="424" t="s">
        <v>247</v>
      </c>
      <c r="R17" s="552" t="s">
        <v>994</v>
      </c>
      <c r="S17" s="417">
        <v>1</v>
      </c>
      <c r="T17" s="436" t="s">
        <v>976</v>
      </c>
      <c r="U17" s="576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8"/>
      <c r="C18" s="426" t="s">
        <v>248</v>
      </c>
      <c r="D18" s="555" t="s">
        <v>995</v>
      </c>
      <c r="E18" s="417">
        <v>1</v>
      </c>
      <c r="F18" s="436" t="s">
        <v>988</v>
      </c>
      <c r="G18" s="576">
        <v>0.5</v>
      </c>
      <c r="H18" s="760"/>
      <c r="I18" s="778"/>
      <c r="J18" s="429" t="s">
        <v>248</v>
      </c>
      <c r="K18" s="555" t="s">
        <v>996</v>
      </c>
      <c r="L18" s="417">
        <v>1</v>
      </c>
      <c r="M18" s="436" t="s">
        <v>990</v>
      </c>
      <c r="N18" s="576">
        <v>0.6</v>
      </c>
      <c r="O18" s="781"/>
      <c r="P18" s="778"/>
      <c r="Q18" s="429" t="s">
        <v>248</v>
      </c>
      <c r="R18" s="555" t="s">
        <v>997</v>
      </c>
      <c r="S18" s="417">
        <v>1</v>
      </c>
      <c r="T18" s="436" t="s">
        <v>976</v>
      </c>
      <c r="U18" s="576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78" t="s">
        <v>998</v>
      </c>
      <c r="C19" s="413" t="s">
        <v>246</v>
      </c>
      <c r="D19" s="571" t="s">
        <v>364</v>
      </c>
      <c r="E19" s="417">
        <v>1</v>
      </c>
      <c r="F19" s="436" t="s">
        <v>988</v>
      </c>
      <c r="G19" s="576">
        <v>0.7</v>
      </c>
      <c r="H19" s="758">
        <v>1</v>
      </c>
      <c r="I19" s="778" t="s">
        <v>998</v>
      </c>
      <c r="J19" s="416" t="s">
        <v>246</v>
      </c>
      <c r="K19" s="564" t="s">
        <v>382</v>
      </c>
      <c r="L19" s="417">
        <v>1</v>
      </c>
      <c r="M19" s="436" t="s">
        <v>988</v>
      </c>
      <c r="N19" s="576">
        <v>0.8</v>
      </c>
      <c r="O19" s="779">
        <v>2</v>
      </c>
      <c r="P19" s="778" t="s">
        <v>998</v>
      </c>
      <c r="Q19" s="416" t="s">
        <v>246</v>
      </c>
      <c r="R19" s="571" t="s">
        <v>399</v>
      </c>
      <c r="S19" s="417">
        <v>1</v>
      </c>
      <c r="T19" s="436" t="s">
        <v>990</v>
      </c>
      <c r="U19" s="576">
        <v>0.9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78"/>
      <c r="C20" s="420" t="s">
        <v>247</v>
      </c>
      <c r="D20" s="572" t="s">
        <v>365</v>
      </c>
      <c r="E20" s="417">
        <v>1</v>
      </c>
      <c r="F20" s="436" t="s">
        <v>999</v>
      </c>
      <c r="G20" s="576">
        <v>0.7</v>
      </c>
      <c r="H20" s="759"/>
      <c r="I20" s="778"/>
      <c r="J20" s="424" t="s">
        <v>247</v>
      </c>
      <c r="K20" s="554" t="s">
        <v>383</v>
      </c>
      <c r="L20" s="417">
        <v>1</v>
      </c>
      <c r="M20" s="436" t="s">
        <v>999</v>
      </c>
      <c r="N20" s="576">
        <v>0.8</v>
      </c>
      <c r="O20" s="780"/>
      <c r="P20" s="778"/>
      <c r="Q20" s="424" t="s">
        <v>247</v>
      </c>
      <c r="R20" s="572" t="s">
        <v>400</v>
      </c>
      <c r="S20" s="417">
        <v>1</v>
      </c>
      <c r="T20" s="436" t="s">
        <v>990</v>
      </c>
      <c r="U20" s="576">
        <v>0.9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8"/>
      <c r="C21" s="426" t="s">
        <v>248</v>
      </c>
      <c r="D21" s="573" t="s">
        <v>366</v>
      </c>
      <c r="E21" s="417">
        <v>1</v>
      </c>
      <c r="F21" s="436" t="s">
        <v>988</v>
      </c>
      <c r="G21" s="576">
        <v>0.7</v>
      </c>
      <c r="H21" s="760"/>
      <c r="I21" s="778"/>
      <c r="J21" s="429" t="s">
        <v>248</v>
      </c>
      <c r="K21" s="557" t="s">
        <v>384</v>
      </c>
      <c r="L21" s="417">
        <v>1</v>
      </c>
      <c r="M21" s="436" t="s">
        <v>988</v>
      </c>
      <c r="N21" s="576">
        <v>0.8</v>
      </c>
      <c r="O21" s="781"/>
      <c r="P21" s="778"/>
      <c r="Q21" s="429" t="s">
        <v>248</v>
      </c>
      <c r="R21" s="573" t="s">
        <v>401</v>
      </c>
      <c r="S21" s="417">
        <v>1</v>
      </c>
      <c r="T21" s="436" t="s">
        <v>990</v>
      </c>
      <c r="U21" s="576">
        <v>0.9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78" t="s">
        <v>1000</v>
      </c>
      <c r="C22" s="413" t="s">
        <v>246</v>
      </c>
      <c r="D22" s="550" t="s">
        <v>1001</v>
      </c>
      <c r="E22" s="417">
        <v>1</v>
      </c>
      <c r="F22" s="436" t="s">
        <v>976</v>
      </c>
      <c r="G22" s="576">
        <v>0.2</v>
      </c>
      <c r="H22" s="758">
        <v>1</v>
      </c>
      <c r="I22" s="778" t="s">
        <v>1000</v>
      </c>
      <c r="J22" s="416" t="s">
        <v>246</v>
      </c>
      <c r="K22" s="550" t="s">
        <v>1002</v>
      </c>
      <c r="L22" s="417">
        <v>1</v>
      </c>
      <c r="M22" s="436" t="s">
        <v>979</v>
      </c>
      <c r="N22" s="576">
        <v>0.3</v>
      </c>
      <c r="O22" s="779">
        <v>2</v>
      </c>
      <c r="P22" s="778" t="s">
        <v>1000</v>
      </c>
      <c r="Q22" s="416" t="s">
        <v>246</v>
      </c>
      <c r="R22" s="550" t="s">
        <v>1003</v>
      </c>
      <c r="S22" s="417">
        <v>1</v>
      </c>
      <c r="T22" s="436" t="s">
        <v>913</v>
      </c>
      <c r="U22" s="576">
        <v>0.4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78"/>
      <c r="C23" s="420" t="s">
        <v>247</v>
      </c>
      <c r="D23" s="552" t="s">
        <v>1004</v>
      </c>
      <c r="E23" s="417">
        <v>1</v>
      </c>
      <c r="F23" s="436" t="s">
        <v>976</v>
      </c>
      <c r="G23" s="576">
        <v>0.2</v>
      </c>
      <c r="H23" s="759"/>
      <c r="I23" s="778"/>
      <c r="J23" s="424" t="s">
        <v>247</v>
      </c>
      <c r="K23" s="552" t="s">
        <v>1005</v>
      </c>
      <c r="L23" s="417">
        <v>1</v>
      </c>
      <c r="M23" s="436" t="s">
        <v>979</v>
      </c>
      <c r="N23" s="576">
        <v>0.3</v>
      </c>
      <c r="O23" s="780"/>
      <c r="P23" s="778"/>
      <c r="Q23" s="424" t="s">
        <v>247</v>
      </c>
      <c r="R23" s="552" t="s">
        <v>1006</v>
      </c>
      <c r="S23" s="417">
        <v>1</v>
      </c>
      <c r="T23" s="436" t="s">
        <v>913</v>
      </c>
      <c r="U23" s="576">
        <v>0.4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8"/>
      <c r="C24" s="426" t="s">
        <v>248</v>
      </c>
      <c r="D24" s="560" t="s">
        <v>1007</v>
      </c>
      <c r="E24" s="417">
        <v>1</v>
      </c>
      <c r="F24" s="436" t="s">
        <v>976</v>
      </c>
      <c r="G24" s="576">
        <v>0.2</v>
      </c>
      <c r="H24" s="760"/>
      <c r="I24" s="778"/>
      <c r="J24" s="429" t="s">
        <v>248</v>
      </c>
      <c r="K24" s="560" t="s">
        <v>1008</v>
      </c>
      <c r="L24" s="417">
        <v>1</v>
      </c>
      <c r="M24" s="436" t="s">
        <v>979</v>
      </c>
      <c r="N24" s="576">
        <v>0.3</v>
      </c>
      <c r="O24" s="781"/>
      <c r="P24" s="778"/>
      <c r="Q24" s="429" t="s">
        <v>248</v>
      </c>
      <c r="R24" s="560" t="s">
        <v>1009</v>
      </c>
      <c r="S24" s="417">
        <v>1</v>
      </c>
      <c r="T24" s="436" t="s">
        <v>913</v>
      </c>
      <c r="U24" s="576">
        <v>0.4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778" t="s">
        <v>1010</v>
      </c>
      <c r="C25" s="413" t="s">
        <v>246</v>
      </c>
      <c r="D25" s="562" t="s">
        <v>1011</v>
      </c>
      <c r="E25" s="417">
        <v>1</v>
      </c>
      <c r="F25" s="436" t="s">
        <v>1012</v>
      </c>
      <c r="G25" s="576">
        <v>0.8</v>
      </c>
      <c r="H25" s="758">
        <v>1</v>
      </c>
      <c r="I25" s="778" t="s">
        <v>1010</v>
      </c>
      <c r="J25" s="416" t="s">
        <v>246</v>
      </c>
      <c r="K25" s="562" t="s">
        <v>1011</v>
      </c>
      <c r="L25" s="417">
        <v>1</v>
      </c>
      <c r="M25" s="436" t="s">
        <v>1013</v>
      </c>
      <c r="N25" s="576">
        <v>0.9</v>
      </c>
      <c r="O25" s="779">
        <v>2</v>
      </c>
      <c r="P25" s="778" t="s">
        <v>1010</v>
      </c>
      <c r="Q25" s="416" t="s">
        <v>246</v>
      </c>
      <c r="R25" s="562" t="s">
        <v>1011</v>
      </c>
      <c r="S25" s="417">
        <v>1</v>
      </c>
      <c r="T25" s="436" t="s">
        <v>1014</v>
      </c>
      <c r="U25" s="576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778"/>
      <c r="C26" s="420" t="s">
        <v>247</v>
      </c>
      <c r="D26" s="552" t="s">
        <v>1015</v>
      </c>
      <c r="E26" s="417">
        <v>1</v>
      </c>
      <c r="F26" s="436" t="s">
        <v>1012</v>
      </c>
      <c r="G26" s="576">
        <v>0.8</v>
      </c>
      <c r="H26" s="759"/>
      <c r="I26" s="778"/>
      <c r="J26" s="424" t="s">
        <v>247</v>
      </c>
      <c r="K26" s="552" t="s">
        <v>1015</v>
      </c>
      <c r="L26" s="417">
        <v>1</v>
      </c>
      <c r="M26" s="436" t="s">
        <v>1013</v>
      </c>
      <c r="N26" s="576">
        <v>0.9</v>
      </c>
      <c r="O26" s="780"/>
      <c r="P26" s="778"/>
      <c r="Q26" s="424" t="s">
        <v>247</v>
      </c>
      <c r="R26" s="552" t="s">
        <v>1015</v>
      </c>
      <c r="S26" s="417">
        <v>1</v>
      </c>
      <c r="T26" s="436" t="s">
        <v>1014</v>
      </c>
      <c r="U26" s="576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78"/>
      <c r="C27" s="426" t="s">
        <v>248</v>
      </c>
      <c r="D27" s="555" t="s">
        <v>1016</v>
      </c>
      <c r="E27" s="430">
        <v>1</v>
      </c>
      <c r="F27" s="436" t="s">
        <v>1012</v>
      </c>
      <c r="G27" s="576">
        <v>0.8</v>
      </c>
      <c r="H27" s="760"/>
      <c r="I27" s="778"/>
      <c r="J27" s="429" t="s">
        <v>248</v>
      </c>
      <c r="K27" s="555" t="s">
        <v>1016</v>
      </c>
      <c r="L27" s="430">
        <v>1</v>
      </c>
      <c r="M27" s="436" t="s">
        <v>1013</v>
      </c>
      <c r="N27" s="576">
        <v>0.9</v>
      </c>
      <c r="O27" s="781"/>
      <c r="P27" s="778"/>
      <c r="Q27" s="429" t="s">
        <v>248</v>
      </c>
      <c r="R27" s="555" t="s">
        <v>1016</v>
      </c>
      <c r="S27" s="430">
        <v>1</v>
      </c>
      <c r="T27" s="436" t="s">
        <v>1014</v>
      </c>
      <c r="U27" s="576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2"/>
      <c r="C28" s="413"/>
      <c r="D28" s="550"/>
      <c r="E28" s="436"/>
      <c r="F28" s="418"/>
      <c r="G28" s="413"/>
      <c r="H28" s="758"/>
      <c r="I28" s="745"/>
      <c r="J28" s="416"/>
      <c r="K28" s="551"/>
      <c r="L28" s="436"/>
      <c r="M28" s="418"/>
      <c r="N28" s="413"/>
      <c r="O28" s="758"/>
      <c r="P28" s="745"/>
      <c r="Q28" s="416"/>
      <c r="R28" s="551"/>
      <c r="S28" s="436"/>
      <c r="T28" s="418"/>
      <c r="U28" s="413"/>
      <c r="V28" s="758">
        <v>3</v>
      </c>
    </row>
    <row r="29" spans="2:34" ht="24.95" customHeight="1" x14ac:dyDescent="0.25">
      <c r="B29" s="763"/>
      <c r="C29" s="420"/>
      <c r="D29" s="552"/>
      <c r="E29" s="422"/>
      <c r="F29" s="425"/>
      <c r="G29" s="420"/>
      <c r="H29" s="759"/>
      <c r="I29" s="746"/>
      <c r="J29" s="424"/>
      <c r="K29" s="553"/>
      <c r="L29" s="422"/>
      <c r="M29" s="425"/>
      <c r="N29" s="420"/>
      <c r="O29" s="759"/>
      <c r="P29" s="746"/>
      <c r="Q29" s="424"/>
      <c r="R29" s="553"/>
      <c r="S29" s="422"/>
      <c r="T29" s="425"/>
      <c r="U29" s="420"/>
      <c r="V29" s="759"/>
    </row>
    <row r="30" spans="2:34" ht="24.95" customHeight="1" thickBot="1" x14ac:dyDescent="0.3">
      <c r="B30" s="764"/>
      <c r="C30" s="426"/>
      <c r="D30" s="558"/>
      <c r="E30" s="428"/>
      <c r="F30" s="437"/>
      <c r="G30" s="426"/>
      <c r="H30" s="760"/>
      <c r="I30" s="765"/>
      <c r="J30" s="429"/>
      <c r="K30" s="559"/>
      <c r="L30" s="438"/>
      <c r="M30" s="437"/>
      <c r="N30" s="426"/>
      <c r="O30" s="760"/>
      <c r="P30" s="765"/>
      <c r="Q30" s="429"/>
      <c r="R30" s="559"/>
      <c r="S30" s="438"/>
      <c r="T30" s="437"/>
      <c r="U30" s="426"/>
      <c r="V30" s="760"/>
    </row>
    <row r="31" spans="2:34" ht="24.95" customHeight="1" x14ac:dyDescent="0.25">
      <c r="B31" s="762"/>
      <c r="C31" s="413"/>
      <c r="D31" s="562"/>
      <c r="E31" s="417"/>
      <c r="F31" s="418"/>
      <c r="G31" s="577"/>
      <c r="H31" s="758"/>
      <c r="I31" s="745"/>
      <c r="J31" s="416"/>
      <c r="K31" s="563"/>
      <c r="L31" s="436"/>
      <c r="M31" s="418"/>
      <c r="N31" s="577"/>
      <c r="O31" s="758"/>
      <c r="P31" s="745"/>
      <c r="Q31" s="416"/>
      <c r="R31" s="563"/>
      <c r="S31" s="436"/>
      <c r="T31" s="418"/>
      <c r="U31" s="577"/>
      <c r="V31" s="758">
        <v>3</v>
      </c>
    </row>
    <row r="32" spans="2:34" ht="24.95" customHeight="1" x14ac:dyDescent="0.25">
      <c r="B32" s="763"/>
      <c r="C32" s="420"/>
      <c r="D32" s="552"/>
      <c r="E32" s="422"/>
      <c r="F32" s="425"/>
      <c r="G32" s="420"/>
      <c r="H32" s="759"/>
      <c r="I32" s="746"/>
      <c r="J32" s="424"/>
      <c r="K32" s="553"/>
      <c r="L32" s="422"/>
      <c r="M32" s="425"/>
      <c r="N32" s="420"/>
      <c r="O32" s="759"/>
      <c r="P32" s="746"/>
      <c r="Q32" s="424"/>
      <c r="R32" s="553"/>
      <c r="S32" s="422"/>
      <c r="T32" s="425"/>
      <c r="U32" s="420"/>
      <c r="V32" s="759"/>
    </row>
    <row r="33" spans="1:22" ht="24.95" customHeight="1" thickBot="1" x14ac:dyDescent="0.3">
      <c r="B33" s="764"/>
      <c r="C33" s="426"/>
      <c r="D33" s="555"/>
      <c r="E33" s="430"/>
      <c r="F33" s="437"/>
      <c r="G33" s="439"/>
      <c r="H33" s="760"/>
      <c r="I33" s="765"/>
      <c r="J33" s="429"/>
      <c r="K33" s="556"/>
      <c r="L33" s="438"/>
      <c r="M33" s="440"/>
      <c r="N33" s="439"/>
      <c r="O33" s="760"/>
      <c r="P33" s="765"/>
      <c r="Q33" s="429"/>
      <c r="R33" s="556"/>
      <c r="S33" s="438"/>
      <c r="T33" s="431"/>
      <c r="U33" s="439"/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/>
      <c r="I34" s="745"/>
      <c r="J34" s="416"/>
      <c r="K34" s="551"/>
      <c r="L34" s="436"/>
      <c r="M34" s="418"/>
      <c r="N34" s="576"/>
      <c r="O34" s="758"/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/>
      <c r="I37" s="745"/>
      <c r="J37" s="416"/>
      <c r="K37" s="551"/>
      <c r="L37" s="436"/>
      <c r="M37" s="418"/>
      <c r="N37" s="576"/>
      <c r="O37" s="758"/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219075</xdr:colOff>
                    <xdr:row>12</xdr:row>
                    <xdr:rowOff>219075</xdr:rowOff>
                  </from>
                  <to>
                    <xdr:col>0</xdr:col>
                    <xdr:colOff>1171575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190500</xdr:colOff>
                    <xdr:row>7</xdr:row>
                    <xdr:rowOff>133350</xdr:rowOff>
                  </from>
                  <to>
                    <xdr:col>0</xdr:col>
                    <xdr:colOff>1114425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228600</xdr:colOff>
                    <xdr:row>15</xdr:row>
                    <xdr:rowOff>57150</xdr:rowOff>
                  </from>
                  <to>
                    <xdr:col>0</xdr:col>
                    <xdr:colOff>1162050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228600</xdr:colOff>
                    <xdr:row>18</xdr:row>
                    <xdr:rowOff>66675</xdr:rowOff>
                  </from>
                  <to>
                    <xdr:col>0</xdr:col>
                    <xdr:colOff>1162050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0</xdr:col>
                    <xdr:colOff>1162050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228600</xdr:colOff>
                    <xdr:row>24</xdr:row>
                    <xdr:rowOff>85725</xdr:rowOff>
                  </from>
                  <to>
                    <xdr:col>0</xdr:col>
                    <xdr:colOff>1162050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228600</xdr:colOff>
                    <xdr:row>27</xdr:row>
                    <xdr:rowOff>95250</xdr:rowOff>
                  </from>
                  <to>
                    <xdr:col>0</xdr:col>
                    <xdr:colOff>1162050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228600</xdr:colOff>
                    <xdr:row>30</xdr:row>
                    <xdr:rowOff>114300</xdr:rowOff>
                  </from>
                  <to>
                    <xdr:col>0</xdr:col>
                    <xdr:colOff>1162050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228600</xdr:colOff>
                    <xdr:row>33</xdr:row>
                    <xdr:rowOff>76200</xdr:rowOff>
                  </from>
                  <to>
                    <xdr:col>0</xdr:col>
                    <xdr:colOff>1162050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228600</xdr:colOff>
                    <xdr:row>36</xdr:row>
                    <xdr:rowOff>133350</xdr:rowOff>
                  </from>
                  <to>
                    <xdr:col>0</xdr:col>
                    <xdr:colOff>1162050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228600</xdr:colOff>
                    <xdr:row>39</xdr:row>
                    <xdr:rowOff>104775</xdr:rowOff>
                  </from>
                  <to>
                    <xdr:col>0</xdr:col>
                    <xdr:colOff>1162050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228600</xdr:colOff>
                    <xdr:row>42</xdr:row>
                    <xdr:rowOff>114300</xdr:rowOff>
                  </from>
                  <to>
                    <xdr:col>0</xdr:col>
                    <xdr:colOff>1162050</xdr:colOff>
                    <xdr:row>44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9C9E-0493-4602-831C-45E2C4C42F35}">
  <sheetPr codeName="Лист20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8.28515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1017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70" t="s">
        <v>747</v>
      </c>
      <c r="C7" s="494" t="s">
        <v>246</v>
      </c>
      <c r="D7" s="585" t="s">
        <v>783</v>
      </c>
      <c r="E7" s="437">
        <v>1</v>
      </c>
      <c r="F7" s="438" t="s">
        <v>748</v>
      </c>
      <c r="G7" s="495">
        <v>0.8</v>
      </c>
      <c r="H7" s="758">
        <v>1</v>
      </c>
      <c r="I7" s="791" t="s">
        <v>747</v>
      </c>
      <c r="J7" s="439" t="s">
        <v>246</v>
      </c>
      <c r="K7" s="560" t="s">
        <v>784</v>
      </c>
      <c r="L7" s="438">
        <v>1</v>
      </c>
      <c r="M7" s="437" t="s">
        <v>749</v>
      </c>
      <c r="N7" s="439">
        <v>0.9</v>
      </c>
      <c r="O7" s="758">
        <v>2</v>
      </c>
      <c r="P7" s="793" t="s">
        <v>747</v>
      </c>
      <c r="Q7" s="495" t="s">
        <v>246</v>
      </c>
      <c r="R7" s="585" t="s">
        <v>785</v>
      </c>
      <c r="S7" s="437">
        <v>1</v>
      </c>
      <c r="T7" s="438" t="s">
        <v>749</v>
      </c>
      <c r="U7" s="461">
        <v>1</v>
      </c>
      <c r="V7" s="761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70"/>
      <c r="C8" s="579" t="s">
        <v>247</v>
      </c>
      <c r="D8" s="584" t="s">
        <v>786</v>
      </c>
      <c r="E8" s="425">
        <v>1</v>
      </c>
      <c r="F8" s="422" t="s">
        <v>748</v>
      </c>
      <c r="G8" s="423">
        <v>0.8</v>
      </c>
      <c r="H8" s="759"/>
      <c r="I8" s="767"/>
      <c r="J8" s="420" t="s">
        <v>247</v>
      </c>
      <c r="K8" s="552" t="s">
        <v>787</v>
      </c>
      <c r="L8" s="422">
        <v>1</v>
      </c>
      <c r="M8" s="425" t="s">
        <v>749</v>
      </c>
      <c r="N8" s="420">
        <v>0.9</v>
      </c>
      <c r="O8" s="759"/>
      <c r="P8" s="746"/>
      <c r="Q8" s="423" t="s">
        <v>247</v>
      </c>
      <c r="R8" s="584" t="s">
        <v>788</v>
      </c>
      <c r="S8" s="425">
        <v>1</v>
      </c>
      <c r="T8" s="422" t="s">
        <v>749</v>
      </c>
      <c r="U8" s="456">
        <v>1</v>
      </c>
      <c r="V8" s="759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0"/>
      <c r="C9" s="488" t="s">
        <v>248</v>
      </c>
      <c r="D9" s="586" t="s">
        <v>789</v>
      </c>
      <c r="E9" s="489">
        <v>1</v>
      </c>
      <c r="F9" s="490" t="s">
        <v>748</v>
      </c>
      <c r="G9" s="491">
        <v>0.8</v>
      </c>
      <c r="H9" s="760"/>
      <c r="I9" s="768"/>
      <c r="J9" s="471" t="s">
        <v>248</v>
      </c>
      <c r="K9" s="587" t="s">
        <v>790</v>
      </c>
      <c r="L9" s="490">
        <v>1</v>
      </c>
      <c r="M9" s="489" t="s">
        <v>749</v>
      </c>
      <c r="N9" s="471">
        <v>0.9</v>
      </c>
      <c r="O9" s="760"/>
      <c r="P9" s="765"/>
      <c r="Q9" s="491" t="s">
        <v>248</v>
      </c>
      <c r="R9" s="586" t="s">
        <v>791</v>
      </c>
      <c r="S9" s="489">
        <v>1</v>
      </c>
      <c r="T9" s="490" t="s">
        <v>749</v>
      </c>
      <c r="U9" s="492">
        <v>1</v>
      </c>
      <c r="V9" s="760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69" t="s">
        <v>747</v>
      </c>
      <c r="C13" s="581" t="s">
        <v>246</v>
      </c>
      <c r="D13" s="583" t="s">
        <v>753</v>
      </c>
      <c r="E13" s="441">
        <v>1</v>
      </c>
      <c r="F13" s="417" t="s">
        <v>748</v>
      </c>
      <c r="G13" s="487">
        <v>0.8</v>
      </c>
      <c r="H13" s="782">
        <v>1</v>
      </c>
      <c r="I13" s="766" t="s">
        <v>747</v>
      </c>
      <c r="J13" s="413" t="s">
        <v>246</v>
      </c>
      <c r="K13" s="562" t="s">
        <v>754</v>
      </c>
      <c r="L13" s="417">
        <v>1</v>
      </c>
      <c r="M13" s="441" t="s">
        <v>749</v>
      </c>
      <c r="N13" s="413">
        <v>0.9</v>
      </c>
      <c r="O13" s="785">
        <v>2</v>
      </c>
      <c r="P13" s="745" t="s">
        <v>747</v>
      </c>
      <c r="Q13" s="487" t="s">
        <v>246</v>
      </c>
      <c r="R13" s="583" t="s">
        <v>755</v>
      </c>
      <c r="S13" s="441">
        <v>1</v>
      </c>
      <c r="T13" s="417" t="s">
        <v>749</v>
      </c>
      <c r="U13" s="464">
        <v>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70"/>
      <c r="C14" s="579" t="s">
        <v>247</v>
      </c>
      <c r="D14" s="584" t="s">
        <v>756</v>
      </c>
      <c r="E14" s="425">
        <v>1</v>
      </c>
      <c r="F14" s="422" t="s">
        <v>748</v>
      </c>
      <c r="G14" s="423">
        <v>0.8</v>
      </c>
      <c r="H14" s="783"/>
      <c r="I14" s="767"/>
      <c r="J14" s="420" t="s">
        <v>247</v>
      </c>
      <c r="K14" s="552" t="s">
        <v>757</v>
      </c>
      <c r="L14" s="422">
        <v>1</v>
      </c>
      <c r="M14" s="425" t="s">
        <v>749</v>
      </c>
      <c r="N14" s="420">
        <v>0.9</v>
      </c>
      <c r="O14" s="786"/>
      <c r="P14" s="746"/>
      <c r="Q14" s="423" t="s">
        <v>247</v>
      </c>
      <c r="R14" s="584" t="s">
        <v>758</v>
      </c>
      <c r="S14" s="425">
        <v>1</v>
      </c>
      <c r="T14" s="422" t="s">
        <v>749</v>
      </c>
      <c r="U14" s="456">
        <v>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0"/>
      <c r="C15" s="488" t="s">
        <v>248</v>
      </c>
      <c r="D15" s="586" t="s">
        <v>750</v>
      </c>
      <c r="E15" s="489">
        <v>1</v>
      </c>
      <c r="F15" s="490" t="s">
        <v>748</v>
      </c>
      <c r="G15" s="491">
        <v>0.8</v>
      </c>
      <c r="H15" s="784"/>
      <c r="I15" s="768"/>
      <c r="J15" s="471" t="s">
        <v>248</v>
      </c>
      <c r="K15" s="587" t="s">
        <v>751</v>
      </c>
      <c r="L15" s="490">
        <v>1</v>
      </c>
      <c r="M15" s="489" t="s">
        <v>749</v>
      </c>
      <c r="N15" s="471">
        <v>0.9</v>
      </c>
      <c r="O15" s="787"/>
      <c r="P15" s="765"/>
      <c r="Q15" s="491" t="s">
        <v>248</v>
      </c>
      <c r="R15" s="586" t="s">
        <v>752</v>
      </c>
      <c r="S15" s="489">
        <v>1</v>
      </c>
      <c r="T15" s="490" t="s">
        <v>749</v>
      </c>
      <c r="U15" s="492">
        <v>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69" t="s">
        <v>747</v>
      </c>
      <c r="C16" s="581" t="s">
        <v>246</v>
      </c>
      <c r="D16" s="583" t="s">
        <v>759</v>
      </c>
      <c r="E16" s="441">
        <v>1</v>
      </c>
      <c r="F16" s="417" t="s">
        <v>748</v>
      </c>
      <c r="G16" s="487">
        <v>0.8</v>
      </c>
      <c r="H16" s="782">
        <v>1</v>
      </c>
      <c r="I16" s="766" t="s">
        <v>747</v>
      </c>
      <c r="J16" s="413" t="s">
        <v>246</v>
      </c>
      <c r="K16" s="562" t="s">
        <v>760</v>
      </c>
      <c r="L16" s="417">
        <v>1</v>
      </c>
      <c r="M16" s="441" t="s">
        <v>749</v>
      </c>
      <c r="N16" s="413">
        <v>0.9</v>
      </c>
      <c r="O16" s="785">
        <v>2</v>
      </c>
      <c r="P16" s="745" t="s">
        <v>747</v>
      </c>
      <c r="Q16" s="487" t="s">
        <v>246</v>
      </c>
      <c r="R16" s="583" t="s">
        <v>761</v>
      </c>
      <c r="S16" s="441">
        <v>1</v>
      </c>
      <c r="T16" s="417" t="s">
        <v>749</v>
      </c>
      <c r="U16" s="464">
        <v>1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70"/>
      <c r="C17" s="579" t="s">
        <v>247</v>
      </c>
      <c r="D17" s="584" t="s">
        <v>762</v>
      </c>
      <c r="E17" s="425">
        <v>1</v>
      </c>
      <c r="F17" s="422" t="s">
        <v>748</v>
      </c>
      <c r="G17" s="423">
        <v>0.8</v>
      </c>
      <c r="H17" s="783"/>
      <c r="I17" s="767"/>
      <c r="J17" s="420" t="s">
        <v>247</v>
      </c>
      <c r="K17" s="552" t="s">
        <v>763</v>
      </c>
      <c r="L17" s="422">
        <v>1</v>
      </c>
      <c r="M17" s="425" t="s">
        <v>749</v>
      </c>
      <c r="N17" s="420">
        <v>0.9</v>
      </c>
      <c r="O17" s="786"/>
      <c r="P17" s="746"/>
      <c r="Q17" s="423" t="s">
        <v>247</v>
      </c>
      <c r="R17" s="584" t="s">
        <v>764</v>
      </c>
      <c r="S17" s="425">
        <v>1</v>
      </c>
      <c r="T17" s="422" t="s">
        <v>749</v>
      </c>
      <c r="U17" s="456">
        <v>1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1"/>
      <c r="C18" s="580" t="s">
        <v>248</v>
      </c>
      <c r="D18" s="582" t="s">
        <v>765</v>
      </c>
      <c r="E18" s="442">
        <v>1</v>
      </c>
      <c r="F18" s="430" t="s">
        <v>748</v>
      </c>
      <c r="G18" s="493">
        <v>0.8</v>
      </c>
      <c r="H18" s="789"/>
      <c r="I18" s="772"/>
      <c r="J18" s="426" t="s">
        <v>248</v>
      </c>
      <c r="K18" s="555" t="s">
        <v>766</v>
      </c>
      <c r="L18" s="430">
        <v>1</v>
      </c>
      <c r="M18" s="442" t="s">
        <v>749</v>
      </c>
      <c r="N18" s="426">
        <v>0.9</v>
      </c>
      <c r="O18" s="788"/>
      <c r="P18" s="747"/>
      <c r="Q18" s="493" t="s">
        <v>248</v>
      </c>
      <c r="R18" s="582" t="s">
        <v>767</v>
      </c>
      <c r="S18" s="442">
        <v>1</v>
      </c>
      <c r="T18" s="430" t="s">
        <v>749</v>
      </c>
      <c r="U18" s="465">
        <v>1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70" t="s">
        <v>747</v>
      </c>
      <c r="C19" s="494" t="s">
        <v>246</v>
      </c>
      <c r="D19" s="585" t="s">
        <v>768</v>
      </c>
      <c r="E19" s="437">
        <v>1</v>
      </c>
      <c r="F19" s="438" t="s">
        <v>748</v>
      </c>
      <c r="G19" s="495">
        <v>0.8</v>
      </c>
      <c r="H19" s="790">
        <v>1</v>
      </c>
      <c r="I19" s="791" t="s">
        <v>747</v>
      </c>
      <c r="J19" s="439" t="s">
        <v>246</v>
      </c>
      <c r="K19" s="560" t="s">
        <v>769</v>
      </c>
      <c r="L19" s="438">
        <v>1</v>
      </c>
      <c r="M19" s="437" t="s">
        <v>749</v>
      </c>
      <c r="N19" s="439">
        <v>0.9</v>
      </c>
      <c r="O19" s="792">
        <v>2</v>
      </c>
      <c r="P19" s="793" t="s">
        <v>747</v>
      </c>
      <c r="Q19" s="495" t="s">
        <v>246</v>
      </c>
      <c r="R19" s="585" t="s">
        <v>770</v>
      </c>
      <c r="S19" s="437">
        <v>1</v>
      </c>
      <c r="T19" s="438" t="s">
        <v>749</v>
      </c>
      <c r="U19" s="461">
        <v>1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70"/>
      <c r="C20" s="579" t="s">
        <v>247</v>
      </c>
      <c r="D20" s="584" t="s">
        <v>771</v>
      </c>
      <c r="E20" s="425">
        <v>1</v>
      </c>
      <c r="F20" s="422" t="s">
        <v>748</v>
      </c>
      <c r="G20" s="423">
        <v>0.8</v>
      </c>
      <c r="H20" s="783"/>
      <c r="I20" s="767"/>
      <c r="J20" s="420" t="s">
        <v>247</v>
      </c>
      <c r="K20" s="552" t="s">
        <v>771</v>
      </c>
      <c r="L20" s="422">
        <v>1</v>
      </c>
      <c r="M20" s="425" t="s">
        <v>749</v>
      </c>
      <c r="N20" s="420">
        <v>0.9</v>
      </c>
      <c r="O20" s="786"/>
      <c r="P20" s="746"/>
      <c r="Q20" s="423" t="s">
        <v>247</v>
      </c>
      <c r="R20" s="584" t="s">
        <v>771</v>
      </c>
      <c r="S20" s="425">
        <v>1</v>
      </c>
      <c r="T20" s="422" t="s">
        <v>749</v>
      </c>
      <c r="U20" s="456">
        <v>1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0"/>
      <c r="C21" s="488" t="s">
        <v>248</v>
      </c>
      <c r="D21" s="586" t="s">
        <v>772</v>
      </c>
      <c r="E21" s="489">
        <v>1</v>
      </c>
      <c r="F21" s="490" t="s">
        <v>748</v>
      </c>
      <c r="G21" s="491">
        <v>0.8</v>
      </c>
      <c r="H21" s="784"/>
      <c r="I21" s="768"/>
      <c r="J21" s="471" t="s">
        <v>248</v>
      </c>
      <c r="K21" s="587" t="s">
        <v>773</v>
      </c>
      <c r="L21" s="490">
        <v>1</v>
      </c>
      <c r="M21" s="489" t="s">
        <v>749</v>
      </c>
      <c r="N21" s="471">
        <v>0.9</v>
      </c>
      <c r="O21" s="787"/>
      <c r="P21" s="765"/>
      <c r="Q21" s="491" t="s">
        <v>248</v>
      </c>
      <c r="R21" s="586" t="s">
        <v>774</v>
      </c>
      <c r="S21" s="489">
        <v>1</v>
      </c>
      <c r="T21" s="490" t="s">
        <v>749</v>
      </c>
      <c r="U21" s="492">
        <v>1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69" t="s">
        <v>747</v>
      </c>
      <c r="C22" s="581" t="s">
        <v>246</v>
      </c>
      <c r="D22" s="583" t="s">
        <v>775</v>
      </c>
      <c r="E22" s="441">
        <v>1</v>
      </c>
      <c r="F22" s="417" t="s">
        <v>748</v>
      </c>
      <c r="G22" s="487">
        <v>0.8</v>
      </c>
      <c r="H22" s="782">
        <v>1</v>
      </c>
      <c r="I22" s="766" t="s">
        <v>747</v>
      </c>
      <c r="J22" s="413" t="s">
        <v>246</v>
      </c>
      <c r="K22" s="562" t="s">
        <v>776</v>
      </c>
      <c r="L22" s="417">
        <v>1</v>
      </c>
      <c r="M22" s="441" t="s">
        <v>749</v>
      </c>
      <c r="N22" s="413">
        <v>0.9</v>
      </c>
      <c r="O22" s="785">
        <v>2</v>
      </c>
      <c r="P22" s="745" t="s">
        <v>747</v>
      </c>
      <c r="Q22" s="487" t="s">
        <v>246</v>
      </c>
      <c r="R22" s="583" t="s">
        <v>777</v>
      </c>
      <c r="S22" s="441">
        <v>1</v>
      </c>
      <c r="T22" s="417" t="s">
        <v>749</v>
      </c>
      <c r="U22" s="464">
        <v>1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70"/>
      <c r="C23" s="579" t="s">
        <v>247</v>
      </c>
      <c r="D23" s="584" t="s">
        <v>778</v>
      </c>
      <c r="E23" s="425">
        <v>1</v>
      </c>
      <c r="F23" s="422" t="s">
        <v>748</v>
      </c>
      <c r="G23" s="423">
        <v>0.8</v>
      </c>
      <c r="H23" s="783"/>
      <c r="I23" s="767"/>
      <c r="J23" s="420" t="s">
        <v>247</v>
      </c>
      <c r="K23" s="552" t="s">
        <v>779</v>
      </c>
      <c r="L23" s="422">
        <v>1</v>
      </c>
      <c r="M23" s="425" t="s">
        <v>749</v>
      </c>
      <c r="N23" s="420">
        <v>0.9</v>
      </c>
      <c r="O23" s="786"/>
      <c r="P23" s="746"/>
      <c r="Q23" s="423" t="s">
        <v>247</v>
      </c>
      <c r="R23" s="584" t="s">
        <v>780</v>
      </c>
      <c r="S23" s="425">
        <v>1</v>
      </c>
      <c r="T23" s="422" t="s">
        <v>749</v>
      </c>
      <c r="U23" s="456">
        <v>1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1"/>
      <c r="C24" s="580" t="s">
        <v>248</v>
      </c>
      <c r="D24" s="582" t="s">
        <v>781</v>
      </c>
      <c r="E24" s="442">
        <v>1</v>
      </c>
      <c r="F24" s="430" t="s">
        <v>748</v>
      </c>
      <c r="G24" s="493">
        <v>0.8</v>
      </c>
      <c r="H24" s="789"/>
      <c r="I24" s="772"/>
      <c r="J24" s="426" t="s">
        <v>248</v>
      </c>
      <c r="K24" s="555" t="s">
        <v>782</v>
      </c>
      <c r="L24" s="430">
        <v>1</v>
      </c>
      <c r="M24" s="442" t="s">
        <v>749</v>
      </c>
      <c r="N24" s="426">
        <v>0.9</v>
      </c>
      <c r="O24" s="788"/>
      <c r="P24" s="747"/>
      <c r="Q24" s="493" t="s">
        <v>248</v>
      </c>
      <c r="R24" s="582" t="s">
        <v>781</v>
      </c>
      <c r="S24" s="442">
        <v>1</v>
      </c>
      <c r="T24" s="430" t="s">
        <v>749</v>
      </c>
      <c r="U24" s="465">
        <v>1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70" t="s">
        <v>747</v>
      </c>
      <c r="C25" s="494" t="s">
        <v>246</v>
      </c>
      <c r="D25" s="585" t="s">
        <v>783</v>
      </c>
      <c r="E25" s="437">
        <v>1</v>
      </c>
      <c r="F25" s="438" t="s">
        <v>748</v>
      </c>
      <c r="G25" s="495">
        <v>0.8</v>
      </c>
      <c r="H25" s="790">
        <v>1</v>
      </c>
      <c r="I25" s="791" t="s">
        <v>747</v>
      </c>
      <c r="J25" s="439" t="s">
        <v>246</v>
      </c>
      <c r="K25" s="560" t="s">
        <v>784</v>
      </c>
      <c r="L25" s="438">
        <v>1</v>
      </c>
      <c r="M25" s="437" t="s">
        <v>749</v>
      </c>
      <c r="N25" s="439">
        <v>0.9</v>
      </c>
      <c r="O25" s="792">
        <v>2</v>
      </c>
      <c r="P25" s="793" t="s">
        <v>747</v>
      </c>
      <c r="Q25" s="495" t="s">
        <v>246</v>
      </c>
      <c r="R25" s="585" t="s">
        <v>785</v>
      </c>
      <c r="S25" s="437">
        <v>1</v>
      </c>
      <c r="T25" s="438" t="s">
        <v>749</v>
      </c>
      <c r="U25" s="461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70"/>
      <c r="C26" s="579" t="s">
        <v>247</v>
      </c>
      <c r="D26" s="584" t="s">
        <v>786</v>
      </c>
      <c r="E26" s="425">
        <v>1</v>
      </c>
      <c r="F26" s="422" t="s">
        <v>748</v>
      </c>
      <c r="G26" s="423">
        <v>0.8</v>
      </c>
      <c r="H26" s="783"/>
      <c r="I26" s="767"/>
      <c r="J26" s="420" t="s">
        <v>247</v>
      </c>
      <c r="K26" s="552" t="s">
        <v>787</v>
      </c>
      <c r="L26" s="422">
        <v>1</v>
      </c>
      <c r="M26" s="425" t="s">
        <v>749</v>
      </c>
      <c r="N26" s="420">
        <v>0.9</v>
      </c>
      <c r="O26" s="786"/>
      <c r="P26" s="746"/>
      <c r="Q26" s="423" t="s">
        <v>247</v>
      </c>
      <c r="R26" s="584" t="s">
        <v>788</v>
      </c>
      <c r="S26" s="425">
        <v>1</v>
      </c>
      <c r="T26" s="422" t="s">
        <v>749</v>
      </c>
      <c r="U26" s="456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70"/>
      <c r="C27" s="488" t="s">
        <v>248</v>
      </c>
      <c r="D27" s="586" t="s">
        <v>789</v>
      </c>
      <c r="E27" s="489">
        <v>1</v>
      </c>
      <c r="F27" s="490" t="s">
        <v>748</v>
      </c>
      <c r="G27" s="491">
        <v>0.8</v>
      </c>
      <c r="H27" s="784"/>
      <c r="I27" s="768"/>
      <c r="J27" s="471" t="s">
        <v>248</v>
      </c>
      <c r="K27" s="587" t="s">
        <v>790</v>
      </c>
      <c r="L27" s="490">
        <v>1</v>
      </c>
      <c r="M27" s="489" t="s">
        <v>749</v>
      </c>
      <c r="N27" s="471">
        <v>0.9</v>
      </c>
      <c r="O27" s="787"/>
      <c r="P27" s="765"/>
      <c r="Q27" s="491" t="s">
        <v>248</v>
      </c>
      <c r="R27" s="586" t="s">
        <v>791</v>
      </c>
      <c r="S27" s="489">
        <v>1</v>
      </c>
      <c r="T27" s="490" t="s">
        <v>749</v>
      </c>
      <c r="U27" s="492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9" t="s">
        <v>747</v>
      </c>
      <c r="C28" s="581" t="s">
        <v>246</v>
      </c>
      <c r="D28" s="583" t="s">
        <v>792</v>
      </c>
      <c r="E28" s="441">
        <v>1</v>
      </c>
      <c r="F28" s="417" t="s">
        <v>748</v>
      </c>
      <c r="G28" s="487">
        <v>0.8</v>
      </c>
      <c r="H28" s="782">
        <v>1</v>
      </c>
      <c r="I28" s="766" t="s">
        <v>747</v>
      </c>
      <c r="J28" s="413" t="s">
        <v>246</v>
      </c>
      <c r="K28" s="562" t="s">
        <v>793</v>
      </c>
      <c r="L28" s="417">
        <v>1</v>
      </c>
      <c r="M28" s="441" t="s">
        <v>749</v>
      </c>
      <c r="N28" s="413">
        <v>0.9</v>
      </c>
      <c r="O28" s="785">
        <v>2</v>
      </c>
      <c r="P28" s="745" t="s">
        <v>747</v>
      </c>
      <c r="Q28" s="487" t="s">
        <v>246</v>
      </c>
      <c r="R28" s="583" t="s">
        <v>794</v>
      </c>
      <c r="S28" s="441">
        <v>1</v>
      </c>
      <c r="T28" s="417" t="s">
        <v>749</v>
      </c>
      <c r="U28" s="464">
        <v>1</v>
      </c>
      <c r="V28" s="758">
        <v>3</v>
      </c>
    </row>
    <row r="29" spans="2:34" ht="24.95" customHeight="1" x14ac:dyDescent="0.25">
      <c r="B29" s="770"/>
      <c r="C29" s="579" t="s">
        <v>247</v>
      </c>
      <c r="D29" s="584" t="s">
        <v>795</v>
      </c>
      <c r="E29" s="425">
        <v>1</v>
      </c>
      <c r="F29" s="422" t="s">
        <v>748</v>
      </c>
      <c r="G29" s="423">
        <v>0.8</v>
      </c>
      <c r="H29" s="783"/>
      <c r="I29" s="767"/>
      <c r="J29" s="420" t="s">
        <v>247</v>
      </c>
      <c r="K29" s="552" t="s">
        <v>796</v>
      </c>
      <c r="L29" s="422">
        <v>1</v>
      </c>
      <c r="M29" s="425" t="s">
        <v>749</v>
      </c>
      <c r="N29" s="420">
        <v>0.9</v>
      </c>
      <c r="O29" s="786"/>
      <c r="P29" s="746"/>
      <c r="Q29" s="423" t="s">
        <v>247</v>
      </c>
      <c r="R29" s="584" t="s">
        <v>796</v>
      </c>
      <c r="S29" s="425">
        <v>1</v>
      </c>
      <c r="T29" s="422" t="s">
        <v>749</v>
      </c>
      <c r="U29" s="456">
        <v>1</v>
      </c>
      <c r="V29" s="759"/>
    </row>
    <row r="30" spans="2:34" ht="24.95" customHeight="1" thickBot="1" x14ac:dyDescent="0.3">
      <c r="B30" s="771"/>
      <c r="C30" s="580" t="s">
        <v>248</v>
      </c>
      <c r="D30" s="582" t="s">
        <v>797</v>
      </c>
      <c r="E30" s="442">
        <v>1</v>
      </c>
      <c r="F30" s="430" t="s">
        <v>748</v>
      </c>
      <c r="G30" s="493">
        <v>0.8</v>
      </c>
      <c r="H30" s="789"/>
      <c r="I30" s="772"/>
      <c r="J30" s="426" t="s">
        <v>248</v>
      </c>
      <c r="K30" s="555" t="s">
        <v>798</v>
      </c>
      <c r="L30" s="430">
        <v>1</v>
      </c>
      <c r="M30" s="442" t="s">
        <v>749</v>
      </c>
      <c r="N30" s="426">
        <v>0.9</v>
      </c>
      <c r="O30" s="788"/>
      <c r="P30" s="747"/>
      <c r="Q30" s="493" t="s">
        <v>248</v>
      </c>
      <c r="R30" s="582" t="s">
        <v>799</v>
      </c>
      <c r="S30" s="442">
        <v>1</v>
      </c>
      <c r="T30" s="430" t="s">
        <v>749</v>
      </c>
      <c r="U30" s="465">
        <v>1</v>
      </c>
      <c r="V30" s="760"/>
    </row>
    <row r="31" spans="2:34" ht="24.95" customHeight="1" x14ac:dyDescent="0.25">
      <c r="B31" s="770" t="s">
        <v>747</v>
      </c>
      <c r="C31" s="494" t="s">
        <v>246</v>
      </c>
      <c r="D31" s="585" t="s">
        <v>800</v>
      </c>
      <c r="E31" s="437">
        <v>1</v>
      </c>
      <c r="F31" s="438" t="s">
        <v>748</v>
      </c>
      <c r="G31" s="495">
        <v>0.8</v>
      </c>
      <c r="H31" s="790">
        <v>1</v>
      </c>
      <c r="I31" s="791" t="s">
        <v>747</v>
      </c>
      <c r="J31" s="439" t="s">
        <v>246</v>
      </c>
      <c r="K31" s="560" t="s">
        <v>801</v>
      </c>
      <c r="L31" s="438">
        <v>1</v>
      </c>
      <c r="M31" s="437" t="s">
        <v>749</v>
      </c>
      <c r="N31" s="439">
        <v>0.9</v>
      </c>
      <c r="O31" s="792">
        <v>2</v>
      </c>
      <c r="P31" s="793" t="s">
        <v>747</v>
      </c>
      <c r="Q31" s="495" t="s">
        <v>246</v>
      </c>
      <c r="R31" s="585" t="s">
        <v>802</v>
      </c>
      <c r="S31" s="437">
        <v>1</v>
      </c>
      <c r="T31" s="438" t="s">
        <v>749</v>
      </c>
      <c r="U31" s="461">
        <v>1</v>
      </c>
      <c r="V31" s="758">
        <v>3</v>
      </c>
    </row>
    <row r="32" spans="2:34" ht="24.95" customHeight="1" x14ac:dyDescent="0.25">
      <c r="B32" s="770"/>
      <c r="C32" s="579" t="s">
        <v>247</v>
      </c>
      <c r="D32" s="584" t="s">
        <v>803</v>
      </c>
      <c r="E32" s="425">
        <v>1</v>
      </c>
      <c r="F32" s="422" t="s">
        <v>748</v>
      </c>
      <c r="G32" s="423">
        <v>0.8</v>
      </c>
      <c r="H32" s="783"/>
      <c r="I32" s="767"/>
      <c r="J32" s="420" t="s">
        <v>247</v>
      </c>
      <c r="K32" s="552" t="s">
        <v>804</v>
      </c>
      <c r="L32" s="422">
        <v>1</v>
      </c>
      <c r="M32" s="425" t="s">
        <v>749</v>
      </c>
      <c r="N32" s="420">
        <v>0.9</v>
      </c>
      <c r="O32" s="786"/>
      <c r="P32" s="746"/>
      <c r="Q32" s="423" t="s">
        <v>247</v>
      </c>
      <c r="R32" s="584" t="s">
        <v>805</v>
      </c>
      <c r="S32" s="425">
        <v>1</v>
      </c>
      <c r="T32" s="422" t="s">
        <v>749</v>
      </c>
      <c r="U32" s="456">
        <v>1</v>
      </c>
      <c r="V32" s="759"/>
    </row>
    <row r="33" spans="1:22" ht="24.95" customHeight="1" thickBot="1" x14ac:dyDescent="0.3">
      <c r="B33" s="770"/>
      <c r="C33" s="488" t="s">
        <v>248</v>
      </c>
      <c r="D33" s="586" t="s">
        <v>806</v>
      </c>
      <c r="E33" s="489">
        <v>1</v>
      </c>
      <c r="F33" s="490" t="s">
        <v>748</v>
      </c>
      <c r="G33" s="491">
        <v>0.8</v>
      </c>
      <c r="H33" s="784"/>
      <c r="I33" s="768"/>
      <c r="J33" s="471" t="s">
        <v>248</v>
      </c>
      <c r="K33" s="587" t="s">
        <v>807</v>
      </c>
      <c r="L33" s="490">
        <v>1</v>
      </c>
      <c r="M33" s="489" t="s">
        <v>749</v>
      </c>
      <c r="N33" s="471">
        <v>0.9</v>
      </c>
      <c r="O33" s="787"/>
      <c r="P33" s="765"/>
      <c r="Q33" s="491" t="s">
        <v>248</v>
      </c>
      <c r="R33" s="586" t="s">
        <v>808</v>
      </c>
      <c r="S33" s="489">
        <v>1</v>
      </c>
      <c r="T33" s="490" t="s">
        <v>749</v>
      </c>
      <c r="U33" s="492">
        <v>1</v>
      </c>
      <c r="V33" s="760"/>
    </row>
    <row r="34" spans="1:22" ht="24.95" customHeight="1" x14ac:dyDescent="0.25">
      <c r="B34" s="769" t="s">
        <v>747</v>
      </c>
      <c r="C34" s="581" t="s">
        <v>246</v>
      </c>
      <c r="D34" s="583" t="s">
        <v>809</v>
      </c>
      <c r="E34" s="441">
        <v>1</v>
      </c>
      <c r="F34" s="417" t="s">
        <v>748</v>
      </c>
      <c r="G34" s="487">
        <v>0.8</v>
      </c>
      <c r="H34" s="782">
        <v>1</v>
      </c>
      <c r="I34" s="766" t="s">
        <v>747</v>
      </c>
      <c r="J34" s="413" t="s">
        <v>246</v>
      </c>
      <c r="K34" s="562" t="s">
        <v>810</v>
      </c>
      <c r="L34" s="417">
        <v>1</v>
      </c>
      <c r="M34" s="441" t="s">
        <v>749</v>
      </c>
      <c r="N34" s="413">
        <v>0.9</v>
      </c>
      <c r="O34" s="785">
        <v>2</v>
      </c>
      <c r="P34" s="745" t="s">
        <v>747</v>
      </c>
      <c r="Q34" s="487" t="s">
        <v>246</v>
      </c>
      <c r="R34" s="583" t="s">
        <v>811</v>
      </c>
      <c r="S34" s="441">
        <v>1</v>
      </c>
      <c r="T34" s="417" t="s">
        <v>749</v>
      </c>
      <c r="U34" s="464">
        <v>1</v>
      </c>
      <c r="V34" s="758">
        <v>3</v>
      </c>
    </row>
    <row r="35" spans="1:22" ht="24.95" customHeight="1" x14ac:dyDescent="0.25">
      <c r="B35" s="770"/>
      <c r="C35" s="579" t="s">
        <v>247</v>
      </c>
      <c r="D35" s="584" t="s">
        <v>812</v>
      </c>
      <c r="E35" s="425">
        <v>1</v>
      </c>
      <c r="F35" s="422" t="s">
        <v>748</v>
      </c>
      <c r="G35" s="423">
        <v>0.8</v>
      </c>
      <c r="H35" s="783"/>
      <c r="I35" s="767"/>
      <c r="J35" s="420" t="s">
        <v>247</v>
      </c>
      <c r="K35" s="552" t="s">
        <v>813</v>
      </c>
      <c r="L35" s="422">
        <v>1</v>
      </c>
      <c r="M35" s="425" t="s">
        <v>749</v>
      </c>
      <c r="N35" s="420">
        <v>0.9</v>
      </c>
      <c r="O35" s="786"/>
      <c r="P35" s="746"/>
      <c r="Q35" s="423" t="s">
        <v>247</v>
      </c>
      <c r="R35" s="584" t="s">
        <v>814</v>
      </c>
      <c r="S35" s="425">
        <v>1</v>
      </c>
      <c r="T35" s="422" t="s">
        <v>749</v>
      </c>
      <c r="U35" s="456">
        <v>1</v>
      </c>
      <c r="V35" s="759"/>
    </row>
    <row r="36" spans="1:22" ht="24.95" customHeight="1" thickBot="1" x14ac:dyDescent="0.3">
      <c r="B36" s="771"/>
      <c r="C36" s="580" t="s">
        <v>248</v>
      </c>
      <c r="D36" s="582" t="s">
        <v>815</v>
      </c>
      <c r="E36" s="442">
        <v>1</v>
      </c>
      <c r="F36" s="430" t="s">
        <v>748</v>
      </c>
      <c r="G36" s="493">
        <v>0.8</v>
      </c>
      <c r="H36" s="789"/>
      <c r="I36" s="772"/>
      <c r="J36" s="426" t="s">
        <v>248</v>
      </c>
      <c r="K36" s="555" t="s">
        <v>816</v>
      </c>
      <c r="L36" s="430">
        <v>1</v>
      </c>
      <c r="M36" s="442" t="s">
        <v>749</v>
      </c>
      <c r="N36" s="426">
        <v>0.9</v>
      </c>
      <c r="O36" s="788"/>
      <c r="P36" s="747"/>
      <c r="Q36" s="493" t="s">
        <v>248</v>
      </c>
      <c r="R36" s="582" t="s">
        <v>817</v>
      </c>
      <c r="S36" s="442">
        <v>1</v>
      </c>
      <c r="T36" s="430" t="s">
        <v>749</v>
      </c>
      <c r="U36" s="465">
        <v>1</v>
      </c>
      <c r="V36" s="760"/>
    </row>
    <row r="37" spans="1:22" ht="24.95" customHeight="1" x14ac:dyDescent="0.25">
      <c r="B37" s="770" t="s">
        <v>747</v>
      </c>
      <c r="C37" s="494" t="s">
        <v>246</v>
      </c>
      <c r="D37" s="585" t="s">
        <v>818</v>
      </c>
      <c r="E37" s="437">
        <v>1</v>
      </c>
      <c r="F37" s="438" t="s">
        <v>748</v>
      </c>
      <c r="G37" s="495">
        <v>0.8</v>
      </c>
      <c r="H37" s="790">
        <v>1</v>
      </c>
      <c r="I37" s="791" t="s">
        <v>747</v>
      </c>
      <c r="J37" s="439" t="s">
        <v>246</v>
      </c>
      <c r="K37" s="560" t="s">
        <v>819</v>
      </c>
      <c r="L37" s="438">
        <v>1</v>
      </c>
      <c r="M37" s="437" t="s">
        <v>749</v>
      </c>
      <c r="N37" s="439">
        <v>0.9</v>
      </c>
      <c r="O37" s="792">
        <v>2</v>
      </c>
      <c r="P37" s="793" t="s">
        <v>747</v>
      </c>
      <c r="Q37" s="495" t="s">
        <v>246</v>
      </c>
      <c r="R37" s="585" t="s">
        <v>820</v>
      </c>
      <c r="S37" s="437">
        <v>1</v>
      </c>
      <c r="T37" s="438" t="s">
        <v>749</v>
      </c>
      <c r="U37" s="461">
        <v>1</v>
      </c>
      <c r="V37" s="758">
        <v>3</v>
      </c>
    </row>
    <row r="38" spans="1:22" ht="24.95" customHeight="1" x14ac:dyDescent="0.25">
      <c r="B38" s="770"/>
      <c r="C38" s="579" t="s">
        <v>247</v>
      </c>
      <c r="D38" s="584" t="s">
        <v>821</v>
      </c>
      <c r="E38" s="425">
        <v>1</v>
      </c>
      <c r="F38" s="422" t="s">
        <v>748</v>
      </c>
      <c r="G38" s="423">
        <v>0.8</v>
      </c>
      <c r="H38" s="783"/>
      <c r="I38" s="767"/>
      <c r="J38" s="420" t="s">
        <v>247</v>
      </c>
      <c r="K38" s="552" t="s">
        <v>822</v>
      </c>
      <c r="L38" s="422">
        <v>1</v>
      </c>
      <c r="M38" s="425" t="s">
        <v>749</v>
      </c>
      <c r="N38" s="420">
        <v>0.9</v>
      </c>
      <c r="O38" s="786"/>
      <c r="P38" s="746"/>
      <c r="Q38" s="423" t="s">
        <v>247</v>
      </c>
      <c r="R38" s="584" t="s">
        <v>823</v>
      </c>
      <c r="S38" s="425">
        <v>1</v>
      </c>
      <c r="T38" s="422" t="s">
        <v>749</v>
      </c>
      <c r="U38" s="456">
        <v>1</v>
      </c>
      <c r="V38" s="759"/>
    </row>
    <row r="39" spans="1:22" ht="24.95" customHeight="1" thickBot="1" x14ac:dyDescent="0.3">
      <c r="B39" s="770"/>
      <c r="C39" s="488" t="s">
        <v>248</v>
      </c>
      <c r="D39" s="586" t="s">
        <v>824</v>
      </c>
      <c r="E39" s="489">
        <v>1</v>
      </c>
      <c r="F39" s="490" t="s">
        <v>748</v>
      </c>
      <c r="G39" s="491">
        <v>0.8</v>
      </c>
      <c r="H39" s="784"/>
      <c r="I39" s="768"/>
      <c r="J39" s="471" t="s">
        <v>248</v>
      </c>
      <c r="K39" s="587" t="s">
        <v>825</v>
      </c>
      <c r="L39" s="490">
        <v>1</v>
      </c>
      <c r="M39" s="489" t="s">
        <v>749</v>
      </c>
      <c r="N39" s="471">
        <v>0.9</v>
      </c>
      <c r="O39" s="787"/>
      <c r="P39" s="765"/>
      <c r="Q39" s="491" t="s">
        <v>248</v>
      </c>
      <c r="R39" s="586" t="s">
        <v>826</v>
      </c>
      <c r="S39" s="489">
        <v>1</v>
      </c>
      <c r="T39" s="490" t="s">
        <v>749</v>
      </c>
      <c r="U39" s="492">
        <v>1</v>
      </c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104775</xdr:colOff>
                    <xdr:row>12</xdr:row>
                    <xdr:rowOff>180975</xdr:rowOff>
                  </from>
                  <to>
                    <xdr:col>0</xdr:col>
                    <xdr:colOff>1057275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76200</xdr:colOff>
                    <xdr:row>7</xdr:row>
                    <xdr:rowOff>95250</xdr:rowOff>
                  </from>
                  <to>
                    <xdr:col>0</xdr:col>
                    <xdr:colOff>1000125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114300</xdr:colOff>
                    <xdr:row>15</xdr:row>
                    <xdr:rowOff>19050</xdr:rowOff>
                  </from>
                  <to>
                    <xdr:col>0</xdr:col>
                    <xdr:colOff>1047750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114300</xdr:colOff>
                    <xdr:row>18</xdr:row>
                    <xdr:rowOff>28575</xdr:rowOff>
                  </from>
                  <to>
                    <xdr:col>0</xdr:col>
                    <xdr:colOff>1047750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114300</xdr:colOff>
                    <xdr:row>20</xdr:row>
                    <xdr:rowOff>304800</xdr:rowOff>
                  </from>
                  <to>
                    <xdr:col>0</xdr:col>
                    <xdr:colOff>1047750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114300</xdr:colOff>
                    <xdr:row>24</xdr:row>
                    <xdr:rowOff>47625</xdr:rowOff>
                  </from>
                  <to>
                    <xdr:col>0</xdr:col>
                    <xdr:colOff>1047750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114300</xdr:colOff>
                    <xdr:row>27</xdr:row>
                    <xdr:rowOff>57150</xdr:rowOff>
                  </from>
                  <to>
                    <xdr:col>0</xdr:col>
                    <xdr:colOff>1047750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114300</xdr:colOff>
                    <xdr:row>30</xdr:row>
                    <xdr:rowOff>76200</xdr:rowOff>
                  </from>
                  <to>
                    <xdr:col>0</xdr:col>
                    <xdr:colOff>1047750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114300</xdr:colOff>
                    <xdr:row>33</xdr:row>
                    <xdr:rowOff>38100</xdr:rowOff>
                  </from>
                  <to>
                    <xdr:col>0</xdr:col>
                    <xdr:colOff>1047750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114300</xdr:colOff>
                    <xdr:row>36</xdr:row>
                    <xdr:rowOff>95250</xdr:rowOff>
                  </from>
                  <to>
                    <xdr:col>0</xdr:col>
                    <xdr:colOff>1047750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114300</xdr:colOff>
                    <xdr:row>39</xdr:row>
                    <xdr:rowOff>66675</xdr:rowOff>
                  </from>
                  <to>
                    <xdr:col>0</xdr:col>
                    <xdr:colOff>1047750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114300</xdr:colOff>
                    <xdr:row>42</xdr:row>
                    <xdr:rowOff>76200</xdr:rowOff>
                  </from>
                  <to>
                    <xdr:col>0</xdr:col>
                    <xdr:colOff>1047750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  <pageSetUpPr fitToPage="1"/>
  </sheetPr>
  <dimension ref="A1:N103"/>
  <sheetViews>
    <sheetView showGridLines="0" topLeftCell="A70" zoomScale="70" zoomScaleNormal="70" workbookViewId="0">
      <selection activeCell="C95" sqref="C95"/>
    </sheetView>
  </sheetViews>
  <sheetFormatPr defaultRowHeight="21" x14ac:dyDescent="0.25"/>
  <cols>
    <col min="1" max="1" width="77.28515625" customWidth="1"/>
    <col min="2" max="2" width="9.7109375" style="88" customWidth="1"/>
    <col min="3" max="3" width="9.7109375" style="71" customWidth="1"/>
    <col min="4" max="4" width="9.7109375" style="41" customWidth="1"/>
    <col min="5" max="6" width="9.7109375" customWidth="1"/>
    <col min="7" max="7" width="11.85546875" customWidth="1"/>
  </cols>
  <sheetData>
    <row r="1" spans="1:14" ht="15" customHeight="1" x14ac:dyDescent="0.25">
      <c r="A1" s="625" t="s">
        <v>0</v>
      </c>
      <c r="B1" s="625"/>
      <c r="C1" s="625"/>
      <c r="D1" s="625"/>
      <c r="E1" s="51"/>
      <c r="F1" s="51"/>
      <c r="G1" s="51"/>
      <c r="H1" s="51"/>
      <c r="I1" s="51"/>
    </row>
    <row r="2" spans="1:14" ht="15" customHeight="1" x14ac:dyDescent="0.25">
      <c r="A2" s="624" t="str">
        <f>ODK!B2</f>
        <v>Иванов Иван Иванович</v>
      </c>
      <c r="B2" s="624"/>
      <c r="C2" s="624"/>
      <c r="D2" s="624"/>
      <c r="E2" s="51"/>
      <c r="F2" s="51"/>
      <c r="G2" s="51"/>
      <c r="H2" s="51"/>
      <c r="I2" s="51"/>
    </row>
    <row r="3" spans="1:14" ht="15" customHeight="1" x14ac:dyDescent="0.25">
      <c r="A3" s="627" t="s">
        <v>1</v>
      </c>
      <c r="B3" s="627"/>
      <c r="C3" s="627"/>
      <c r="D3" s="627"/>
      <c r="E3" s="51"/>
      <c r="F3" s="51"/>
      <c r="G3" s="51"/>
      <c r="H3" s="51"/>
      <c r="I3" s="51"/>
    </row>
    <row r="4" spans="1:14" ht="15" customHeight="1" x14ac:dyDescent="0.25">
      <c r="A4" s="628" t="s">
        <v>2</v>
      </c>
      <c r="B4" s="628"/>
      <c r="C4" s="628"/>
      <c r="D4" s="628"/>
      <c r="E4" s="51"/>
      <c r="F4" s="51"/>
      <c r="G4" s="51"/>
      <c r="H4" s="51"/>
      <c r="I4" s="51"/>
    </row>
    <row r="5" spans="1:14" ht="15" customHeight="1" x14ac:dyDescent="0.25">
      <c r="A5" s="628" t="s">
        <v>3</v>
      </c>
      <c r="B5" s="628"/>
      <c r="C5" s="628"/>
      <c r="D5" s="628"/>
      <c r="E5" s="51"/>
      <c r="F5" s="51"/>
      <c r="G5" s="51"/>
      <c r="H5" s="51"/>
      <c r="I5" s="51"/>
    </row>
    <row r="6" spans="1:14" ht="15" customHeight="1" x14ac:dyDescent="0.25">
      <c r="A6" s="2"/>
      <c r="B6" s="10"/>
      <c r="C6" s="65"/>
      <c r="D6" s="38"/>
      <c r="E6" s="51"/>
      <c r="F6" s="51"/>
      <c r="G6" s="51"/>
      <c r="H6" s="51"/>
      <c r="I6" s="51"/>
    </row>
    <row r="7" spans="1:14" ht="15" customHeight="1" x14ac:dyDescent="0.25">
      <c r="A7" s="625" t="s">
        <v>4</v>
      </c>
      <c r="B7" s="625"/>
      <c r="C7" s="625"/>
      <c r="D7" s="625"/>
      <c r="E7" s="51"/>
      <c r="F7" s="51"/>
      <c r="G7" s="51"/>
      <c r="H7" s="51"/>
      <c r="I7" s="51"/>
    </row>
    <row r="8" spans="1:14" ht="15" customHeight="1" x14ac:dyDescent="0.25">
      <c r="A8" s="60"/>
      <c r="B8" s="169"/>
      <c r="C8" s="65"/>
      <c r="D8" s="38"/>
      <c r="E8" s="51"/>
      <c r="F8" s="51"/>
      <c r="G8" s="51"/>
      <c r="H8" s="51"/>
      <c r="I8" s="51"/>
    </row>
    <row r="9" spans="1:14" ht="15" customHeight="1" x14ac:dyDescent="0.25">
      <c r="A9" s="59" t="s">
        <v>6</v>
      </c>
      <c r="B9" s="61" t="str">
        <f>ODK!B9</f>
        <v>мужской</v>
      </c>
      <c r="C9" s="65" t="s">
        <v>91</v>
      </c>
      <c r="D9" s="50">
        <f>IF(B9="мужской",1,IF(B9="женский",2,""))</f>
        <v>1</v>
      </c>
      <c r="E9" s="51"/>
      <c r="F9" s="51"/>
      <c r="G9" s="51"/>
      <c r="H9" s="51"/>
      <c r="I9" s="51"/>
    </row>
    <row r="10" spans="1:14" ht="15" customHeight="1" x14ac:dyDescent="0.25">
      <c r="A10" s="59" t="s">
        <v>176</v>
      </c>
      <c r="B10" s="168">
        <f>ODK!B11</f>
        <v>17</v>
      </c>
      <c r="C10" s="65" t="s">
        <v>91</v>
      </c>
      <c r="D10" s="50">
        <f>IF(B10&lt;1,"нет возраста",IF(D9=1,HLOOKUP(B10,ВозрастМ,2,1),IF(D9=2,HLOOKUP(B10,ВозрастЖ,2,1),"не указан пол")))</f>
        <v>1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5" customHeight="1" x14ac:dyDescent="0.25">
      <c r="A11" s="59" t="s">
        <v>11</v>
      </c>
      <c r="B11" s="168">
        <f>IF(ODK!B13=ODK!D13,1,IF(ODK!B13=ODK!D14,2,IF(ODK!B13=ODK!D15,3,IF(ODK!B13=ODK!D16,4,IF(ODK!B13=ODK!D17,5,"")))))</f>
        <v>5</v>
      </c>
      <c r="C11" s="65" t="s">
        <v>91</v>
      </c>
      <c r="D11" s="50">
        <f>INDEX('Table-IDK'!B11:F11,MATCH(IDK!B11,'Table-IDK'!B12:F12,0))</f>
        <v>1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5" customHeight="1" x14ac:dyDescent="0.25">
      <c r="A12" s="59" t="s">
        <v>12</v>
      </c>
      <c r="B12" s="168">
        <f>IF(ODK!B19=ODK!D19,5,IF(ODK!B19=ODK!D20,4,IF(ODK!B19=ODK!D21,3,IF(ODK!B19=ODK!D22,2,IF(ODK!B19=ODK!D23,1,"")))))</f>
        <v>4</v>
      </c>
      <c r="C12" s="65" t="s">
        <v>91</v>
      </c>
      <c r="D12" s="50">
        <f>INDEX('Table-IDK'!B13:F13,MATCH(IDK!B12,'Table-IDK'!B14:F14,0))</f>
        <v>4</v>
      </c>
      <c r="E12" s="51"/>
      <c r="F12" s="51"/>
      <c r="G12" s="51"/>
      <c r="H12" s="51"/>
      <c r="I12" s="51"/>
    </row>
    <row r="13" spans="1:14" ht="15" customHeight="1" x14ac:dyDescent="0.25">
      <c r="A13" s="59" t="s">
        <v>13</v>
      </c>
      <c r="B13" s="168">
        <f>IF(ODK!B25=ODK!D25,5,IF(ODK!B25=ODK!D26,4,IF(ODK!B25=ODK!D27,3,IF(ODK!B25=ODK!D28,2,IF(ODK!B25=ODK!D29,1,"")))))</f>
        <v>2</v>
      </c>
      <c r="C13" s="65" t="s">
        <v>91</v>
      </c>
      <c r="D13" s="50">
        <f>INDEX('Table-IDK'!B15:F15,MATCH(IDK!B13,'Table-IDK'!B16:F16,0))</f>
        <v>2</v>
      </c>
      <c r="E13" s="51"/>
      <c r="F13" s="51"/>
      <c r="G13" s="51"/>
      <c r="H13" s="51"/>
      <c r="I13" s="51"/>
    </row>
    <row r="14" spans="1:14" ht="15" customHeight="1" thickBot="1" x14ac:dyDescent="0.3">
      <c r="A14" s="59" t="s">
        <v>14</v>
      </c>
      <c r="B14" s="168">
        <f>IF(ODK!B31=ODK!D31,5,IF(ODK!B31=ODK!D32,4,IF(ODK!B31=ODK!D33,3,IF(ODK!B31=ODK!D34,2,IF(ODK!B31=ODK!D35,1,"")))))</f>
        <v>1</v>
      </c>
      <c r="C14" s="65" t="s">
        <v>91</v>
      </c>
      <c r="D14" s="50">
        <f>INDEX('Table-IDK'!B17:F17,MATCH(IDK!B14,'Table-IDK'!B18:F18,0))</f>
        <v>1</v>
      </c>
      <c r="E14" s="51"/>
      <c r="F14" s="51"/>
      <c r="G14" s="51"/>
      <c r="H14" s="51"/>
      <c r="I14" s="51"/>
    </row>
    <row r="15" spans="1:14" ht="15" customHeight="1" thickBot="1" x14ac:dyDescent="0.3">
      <c r="A15" s="10" t="s">
        <v>92</v>
      </c>
      <c r="B15" s="42">
        <f>SUM($D$14,$D$13,$D$12,$D$11,$D$10,$D$9)</f>
        <v>10</v>
      </c>
      <c r="C15" s="65" t="s">
        <v>91</v>
      </c>
      <c r="D15" s="42">
        <f>LOOKUP(B15,'Table-IDK'!B21:F21,'Table-IDK'!B20:F20)</f>
        <v>2</v>
      </c>
      <c r="E15" s="51"/>
      <c r="F15" s="51"/>
      <c r="G15" s="51"/>
      <c r="H15" s="51"/>
      <c r="I15" s="51"/>
    </row>
    <row r="16" spans="1:14" ht="15" customHeight="1" x14ac:dyDescent="0.25">
      <c r="A16" s="1"/>
      <c r="B16" s="169"/>
      <c r="C16" s="66"/>
      <c r="D16" s="38"/>
      <c r="E16" s="51"/>
      <c r="F16" s="51"/>
      <c r="G16" s="51"/>
      <c r="H16" s="51"/>
      <c r="I16" s="51"/>
    </row>
    <row r="17" spans="1:9" ht="15" customHeight="1" x14ac:dyDescent="0.25">
      <c r="A17" s="625" t="s">
        <v>16</v>
      </c>
      <c r="B17" s="625"/>
      <c r="C17" s="625"/>
      <c r="D17" s="625"/>
      <c r="E17" s="51"/>
      <c r="F17" s="51"/>
      <c r="G17" s="51"/>
      <c r="H17" s="51"/>
      <c r="I17" s="51"/>
    </row>
    <row r="18" spans="1:9" ht="15" customHeight="1" x14ac:dyDescent="0.25">
      <c r="A18" s="60"/>
      <c r="B18" s="169"/>
      <c r="C18" s="66"/>
      <c r="D18" s="38"/>
      <c r="E18" s="51"/>
      <c r="F18" s="51"/>
      <c r="G18" s="51"/>
      <c r="H18" s="51"/>
      <c r="I18" s="51"/>
    </row>
    <row r="19" spans="1:9" ht="15" customHeight="1" x14ac:dyDescent="0.25">
      <c r="A19" s="59" t="s">
        <v>162</v>
      </c>
      <c r="B19" s="168">
        <f>IF(ODK!B43=ODK!D43,1,IF(ODK!B43=ODK!D44,5,IF(ODK!B43=ODK!D45,6,IF(ODK!B43=ODK!D46,7,IF(ODK!B43=ODK!D47,8,IF(ODK!B43=ODK!D48,9,IF(ODK!B43=ODK!D49,10,IF(ODK!B43=ODK!D50,11,IF(ODK!B43=ODK!D51,12,"")))))))))</f>
        <v>6</v>
      </c>
      <c r="C19" s="65" t="s">
        <v>91</v>
      </c>
      <c r="D19" s="50">
        <f>IF(B10&lt;8,LOOKUP(B19,'Table-IDK'!B26:F26,'Table-IDK'!B25:F25),IF(B10&gt;21,LOOKUP(B19,'Table-IDK'!B30:F30,'Table-IDK'!B29:F29),LOOKUP(B19,'Table-IDK'!B28:F28,'Table-IDK'!B27:F27)))</f>
        <v>4</v>
      </c>
      <c r="E19" s="51"/>
      <c r="F19" s="51"/>
      <c r="G19" s="51"/>
      <c r="H19" s="51"/>
      <c r="I19" s="51"/>
    </row>
    <row r="20" spans="1:9" ht="15" customHeight="1" x14ac:dyDescent="0.25">
      <c r="A20" s="59" t="s">
        <v>20</v>
      </c>
      <c r="B20" s="168">
        <f>IF(ODK!B53=ODK!D53,1,IF(ODK!B53=ODK!D54,3,IF(ODK!B53=ODK!D55,5,IF(ODK!B53=ODK!D56,7,IF(ODK!B53=ODK!D57,9,"")))))</f>
        <v>3</v>
      </c>
      <c r="C20" s="65" t="s">
        <v>91</v>
      </c>
      <c r="D20" s="50">
        <f>LOOKUP(B20,'Table-IDK'!B32:F32,'Table-IDK'!B31:F31)</f>
        <v>4</v>
      </c>
      <c r="E20" s="51"/>
      <c r="F20" s="51"/>
      <c r="G20" s="51"/>
      <c r="H20" s="51"/>
      <c r="I20" s="51"/>
    </row>
    <row r="21" spans="1:9" ht="15" customHeight="1" x14ac:dyDescent="0.25">
      <c r="A21" s="59" t="s">
        <v>21</v>
      </c>
      <c r="B21" s="47">
        <f>IF(ODK!B59=ODK!D59,0.2,IF(ODK!B59=ODK!D60,0.4,IF(ODK!B59=ODK!D61,0.6,IF(ODK!B59=ODK!D62,0.8,IF(ODK!B59=ODK!D63,1,"")))))</f>
        <v>0.4</v>
      </c>
      <c r="C21" s="65" t="s">
        <v>91</v>
      </c>
      <c r="D21" s="50">
        <f>LOOKUP(B21,'Table-IDK'!B34:F34,'Table-IDK'!B33:F33)</f>
        <v>4</v>
      </c>
      <c r="E21" s="51"/>
      <c r="F21" s="51"/>
      <c r="G21" s="51"/>
      <c r="H21" s="51"/>
      <c r="I21" s="51"/>
    </row>
    <row r="22" spans="1:9" ht="30" customHeight="1" x14ac:dyDescent="0.25">
      <c r="A22" s="59" t="s">
        <v>22</v>
      </c>
      <c r="B22" s="168">
        <f>IF(ODK!B59=ODK!D59,0.2,IF(ODK!B59=ODK!D60,0.4,IF(ODK!B59=ODK!D61,0.6,IF(ODK!B59=ODK!D62,0.8,IF(ODK!B59=ODK!D63,1,"")))))</f>
        <v>0.4</v>
      </c>
      <c r="C22" s="65" t="s">
        <v>91</v>
      </c>
      <c r="D22" s="50">
        <f>LOOKUP(B22,'Table-IDK'!B36:F36,'Table-IDK'!B35:F35)</f>
        <v>1</v>
      </c>
      <c r="E22" s="51"/>
      <c r="F22" s="51"/>
      <c r="G22" s="51"/>
      <c r="H22" s="51"/>
      <c r="I22" s="51"/>
    </row>
    <row r="23" spans="1:9" ht="15" customHeight="1" x14ac:dyDescent="0.25">
      <c r="A23" s="59" t="s">
        <v>23</v>
      </c>
      <c r="B23" s="168">
        <f>IF(ODK!B72=ODK!D72,0,IF(ODK!B72=ODK!D73,4,IF(ODK!B72=ODK!D74,7,IF(ODK!B72=ODK!D75,10,IF(ODK!B72=ODK!D76,13,"")))))</f>
        <v>7</v>
      </c>
      <c r="C23" s="65" t="s">
        <v>91</v>
      </c>
      <c r="D23" s="50">
        <f>LOOKUP(B23,'Table-IDK'!B38:F38,'Table-IDK'!B37:F37)</f>
        <v>3</v>
      </c>
      <c r="E23" s="51"/>
      <c r="F23" s="51"/>
      <c r="G23" s="51"/>
      <c r="H23" s="51"/>
      <c r="I23" s="51"/>
    </row>
    <row r="24" spans="1:9" ht="15" customHeight="1" x14ac:dyDescent="0.25">
      <c r="A24" s="59" t="s">
        <v>24</v>
      </c>
      <c r="B24" s="168">
        <f>IF(ODK!B78=ODK!D78,0,IF(ODK!B78=ODK!D79,1,IF(ODK!B78=ODK!D80,4,IF(ODK!B78=ODK!D81,6,IF(ODK!B78=ODK!D82,8,"")))))</f>
        <v>1</v>
      </c>
      <c r="C24" s="65" t="s">
        <v>91</v>
      </c>
      <c r="D24" s="50">
        <f>LOOKUP(B24,'Table-IDK'!B40:F40,'Table-IDK'!B39:F39)</f>
        <v>5</v>
      </c>
      <c r="E24" s="51"/>
      <c r="F24" s="51"/>
      <c r="G24" s="51"/>
      <c r="H24" s="51"/>
      <c r="I24" s="51"/>
    </row>
    <row r="25" spans="1:9" ht="30.75" customHeight="1" x14ac:dyDescent="0.25">
      <c r="A25" s="59" t="s">
        <v>25</v>
      </c>
      <c r="B25" s="168">
        <f>IF(ODK!B85=ODK!D85,0,IF(ODK!B85=ODK!D86,1,IF(ODK!B85=ODK!D87,2,IF(ODK!B85=ODK!D88,4,IF(ODK!B85=ODK!D89,8,"")))))</f>
        <v>8</v>
      </c>
      <c r="C25" s="65" t="s">
        <v>91</v>
      </c>
      <c r="D25" s="50">
        <f>LOOKUP(B25,'Table-IDK'!B42:F42,'Table-IDK'!B41:F41)</f>
        <v>5</v>
      </c>
      <c r="E25" s="51"/>
      <c r="F25" s="51"/>
      <c r="G25" s="51"/>
      <c r="H25" s="51"/>
      <c r="I25" s="51"/>
    </row>
    <row r="26" spans="1:9" ht="15" customHeight="1" x14ac:dyDescent="0.25">
      <c r="A26" s="59" t="s">
        <v>26</v>
      </c>
      <c r="B26" s="168">
        <f>IF(ODK!B91=ODK!D91,0,IF(ODK!B91=ODK!D92,2,IF(ODK!B91=ODK!D93,3,IF(ODK!B91=ODK!D94,4,IF(ODK!B91=ODK!D95,5,"")))))</f>
        <v>3</v>
      </c>
      <c r="C26" s="65" t="s">
        <v>91</v>
      </c>
      <c r="D26" s="50">
        <f>LOOKUP(B26,'Table-IDK'!B44:F44,'Table-IDK'!B43:F43)</f>
        <v>3</v>
      </c>
      <c r="E26" s="51"/>
      <c r="F26" s="51"/>
      <c r="G26" s="51"/>
      <c r="H26" s="51"/>
      <c r="I26" s="51"/>
    </row>
    <row r="27" spans="1:9" ht="15" customHeight="1" x14ac:dyDescent="0.25">
      <c r="A27" s="59" t="s">
        <v>27</v>
      </c>
      <c r="B27" s="168">
        <f>IF(ODK!B98=ODK!D98,0,IF(ODK!B98=ODK!D99,2,IF(ODK!B98=ODK!D100,3,IF(ODK!B98=ODK!D101,4,IF(ODK!B98=ODK!D102,5,"")))))</f>
        <v>5</v>
      </c>
      <c r="C27" s="65" t="s">
        <v>91</v>
      </c>
      <c r="D27" s="50">
        <f>LOOKUP(B27,'Table-IDK'!B46:F46,'Table-IDK'!B45:F45)</f>
        <v>5</v>
      </c>
      <c r="E27" s="51"/>
      <c r="F27" s="51"/>
      <c r="G27" s="51"/>
      <c r="H27" s="51"/>
      <c r="I27" s="51"/>
    </row>
    <row r="28" spans="1:9" ht="29.25" customHeight="1" x14ac:dyDescent="0.25">
      <c r="A28" s="59" t="s">
        <v>28</v>
      </c>
      <c r="B28" s="168">
        <f>IF(ODK!B105=ODK!D105,1,IF(ODK!B105=ODK!D106,2,IF(ODK!B105=ODK!D107,3,IF(ODK!B105=ODK!D108,4,IF(ODK!B105=ODK!D109,5,"")))))</f>
        <v>3</v>
      </c>
      <c r="C28" s="65" t="s">
        <v>91</v>
      </c>
      <c r="D28" s="50">
        <f>INDEX('Table-IDK'!B47:F47,MATCH(IDK!B28,'Table-IDK'!B48:F48,0))</f>
        <v>3</v>
      </c>
      <c r="E28" s="51"/>
      <c r="F28" s="51"/>
      <c r="G28" s="51"/>
      <c r="H28" s="51"/>
      <c r="I28" s="51"/>
    </row>
    <row r="29" spans="1:9" ht="15" customHeight="1" x14ac:dyDescent="0.25">
      <c r="A29" s="59" t="s">
        <v>29</v>
      </c>
      <c r="B29" s="168">
        <f>IF(ODK!B111=ODK!D111,1,IF(ODK!B111=ODK!D112,2,IF(ODK!B111=ODK!D113,3,IF(ODK!B111=ODK!D114,4,IF(ODK!B111=ODK!D115,5,"")))))</f>
        <v>3</v>
      </c>
      <c r="C29" s="65" t="s">
        <v>91</v>
      </c>
      <c r="D29" s="50">
        <f>INDEX('Table-IDK'!B49:F49,MATCH(IDK!B29,'Table-IDK'!B50:F50,0))</f>
        <v>3</v>
      </c>
      <c r="E29" s="51"/>
      <c r="F29" s="51"/>
      <c r="G29" s="51"/>
      <c r="H29" s="51"/>
      <c r="I29" s="51"/>
    </row>
    <row r="30" spans="1:9" ht="29.25" customHeight="1" x14ac:dyDescent="0.25">
      <c r="A30" s="59" t="s">
        <v>30</v>
      </c>
      <c r="B30" s="168">
        <f>IF(ODK!B117=ODK!D117,0,IF(ODK!B117=ODK!D118,2,IF(ODK!B117=ODK!D119,4,IF(ODK!B117=ODK!D120,6,IF(ODK!B117=ODK!D121,8,"")))))</f>
        <v>4</v>
      </c>
      <c r="C30" s="65" t="s">
        <v>91</v>
      </c>
      <c r="D30" s="50">
        <f>LOOKUP(B30,'Table-IDK'!B52:F52,'Table-IDK'!B51:F51)</f>
        <v>4</v>
      </c>
      <c r="E30" s="51"/>
      <c r="F30" s="51"/>
      <c r="G30" s="51"/>
      <c r="H30" s="51"/>
      <c r="I30" s="51"/>
    </row>
    <row r="31" spans="1:9" ht="15" customHeight="1" x14ac:dyDescent="0.25">
      <c r="A31" s="59" t="s">
        <v>31</v>
      </c>
      <c r="B31" s="168">
        <f>IF(ODK!B123=ODK!D123,1,IF(ODK!B123=ODK!D124,2,IF(ODK!B123=ODK!D125,3,IF(ODK!B123=ODK!D126,4,IF(ODK!B123=ODK!D127,5,"")))))</f>
        <v>1</v>
      </c>
      <c r="C31" s="65" t="s">
        <v>91</v>
      </c>
      <c r="D31" s="50">
        <f>INDEX('Table-IDK'!B53:F53,MATCH(IDK!B31,'Table-IDK'!B54:F54,0))</f>
        <v>5</v>
      </c>
      <c r="E31" s="51"/>
      <c r="F31" s="51"/>
      <c r="G31" s="51"/>
      <c r="H31" s="51"/>
      <c r="I31" s="51"/>
    </row>
    <row r="32" spans="1:9" ht="15" customHeight="1" thickBot="1" x14ac:dyDescent="0.3">
      <c r="A32" s="59" t="s">
        <v>32</v>
      </c>
      <c r="B32" s="55">
        <f>IF(ODK!B135=ODK!D135,1,IF(ODK!B135=ODK!D136,2,IF(ODK!B135=ODK!D137,3,IF(ODK!B135=ODK!D138,4,IF(ODK!B135=ODK!D139,5,"")))))</f>
        <v>3</v>
      </c>
      <c r="C32" s="65" t="s">
        <v>91</v>
      </c>
      <c r="D32" s="56">
        <f>INDEX('Table-IDK'!B55:F55,MATCH(IDK!B32,'Table-IDK'!B56:F56,0))</f>
        <v>3</v>
      </c>
      <c r="E32" s="51"/>
      <c r="F32" s="51"/>
      <c r="G32" s="51"/>
      <c r="H32" s="51"/>
      <c r="I32" s="51"/>
    </row>
    <row r="33" spans="1:9" ht="15" customHeight="1" thickBot="1" x14ac:dyDescent="0.3">
      <c r="A33" s="48" t="s">
        <v>33</v>
      </c>
      <c r="B33" s="57">
        <f>SUM(D32,D31,D30,D29,D28,D27,D26,D25,D24,D23,D22,D21,D20,D19)</f>
        <v>52</v>
      </c>
      <c r="C33" s="65" t="s">
        <v>91</v>
      </c>
      <c r="D33" s="42">
        <f>LOOKUP(B33,'Table-IDK'!B59:F59,'Table-IDK'!B58:F58)</f>
        <v>4</v>
      </c>
      <c r="E33" s="51"/>
      <c r="F33" s="51"/>
      <c r="G33" s="51"/>
      <c r="H33" s="51"/>
      <c r="I33" s="51"/>
    </row>
    <row r="34" spans="1:9" ht="15" customHeight="1" x14ac:dyDescent="0.25">
      <c r="A34" s="1"/>
      <c r="B34" s="12"/>
      <c r="C34" s="66"/>
      <c r="D34" s="38"/>
      <c r="E34" s="51"/>
      <c r="F34" s="51"/>
      <c r="G34" s="51"/>
      <c r="H34" s="51"/>
      <c r="I34" s="51"/>
    </row>
    <row r="35" spans="1:9" ht="15" customHeight="1" x14ac:dyDescent="0.25">
      <c r="A35" s="626" t="s">
        <v>34</v>
      </c>
      <c r="B35" s="626"/>
      <c r="C35" s="66"/>
      <c r="D35" s="38"/>
      <c r="E35" s="51"/>
      <c r="F35" s="51"/>
      <c r="G35" s="51"/>
      <c r="H35" s="51"/>
      <c r="I35" s="51"/>
    </row>
    <row r="36" spans="1:9" ht="15" customHeight="1" x14ac:dyDescent="0.25">
      <c r="A36" s="1"/>
      <c r="B36" s="169"/>
      <c r="C36" s="66"/>
      <c r="D36" s="38"/>
      <c r="E36" s="51"/>
      <c r="F36" s="51"/>
      <c r="G36" s="51"/>
      <c r="H36" s="51"/>
      <c r="I36" s="51"/>
    </row>
    <row r="37" spans="1:9" ht="15" customHeight="1" x14ac:dyDescent="0.25">
      <c r="A37" s="1" t="s">
        <v>35</v>
      </c>
      <c r="B37" s="169"/>
      <c r="C37" s="66"/>
      <c r="D37" s="38"/>
      <c r="E37" s="51"/>
      <c r="F37" s="51"/>
      <c r="G37" s="51"/>
      <c r="H37" s="51"/>
      <c r="I37" s="51"/>
    </row>
    <row r="38" spans="1:9" ht="15" customHeight="1" x14ac:dyDescent="0.25">
      <c r="A38" s="20" t="s">
        <v>163</v>
      </c>
      <c r="B38" s="168">
        <f>ODK!B143</f>
        <v>184</v>
      </c>
      <c r="C38" s="65"/>
      <c r="D38" s="38"/>
      <c r="E38" s="51"/>
      <c r="F38" s="51"/>
      <c r="G38" s="51"/>
      <c r="H38" s="51"/>
      <c r="I38" s="51"/>
    </row>
    <row r="39" spans="1:9" ht="15" customHeight="1" x14ac:dyDescent="0.25">
      <c r="A39" s="20" t="s">
        <v>164</v>
      </c>
      <c r="B39" s="168">
        <f>ODK!B145</f>
        <v>93</v>
      </c>
      <c r="C39" s="65"/>
      <c r="D39" s="38"/>
      <c r="E39" s="51"/>
      <c r="F39" s="51"/>
      <c r="G39" s="51"/>
      <c r="H39" s="51"/>
      <c r="I39" s="51"/>
    </row>
    <row r="40" spans="1:9" ht="15" customHeight="1" x14ac:dyDescent="0.25">
      <c r="A40" s="20" t="s">
        <v>165</v>
      </c>
      <c r="B40" s="168">
        <f>ODK!B147</f>
        <v>112</v>
      </c>
      <c r="C40" s="65"/>
      <c r="D40" s="38"/>
      <c r="E40" s="51"/>
      <c r="F40" s="51"/>
      <c r="G40" s="51"/>
      <c r="H40" s="51"/>
      <c r="I40" s="51"/>
    </row>
    <row r="41" spans="1:9" ht="15" customHeight="1" x14ac:dyDescent="0.25">
      <c r="A41" s="2" t="s">
        <v>166</v>
      </c>
      <c r="B41" s="168">
        <f>ODK!B149</f>
        <v>104</v>
      </c>
      <c r="C41" s="65"/>
      <c r="D41" s="38"/>
      <c r="E41" s="51"/>
      <c r="F41" s="51"/>
      <c r="G41" s="51"/>
      <c r="H41" s="51"/>
      <c r="I41" s="51"/>
    </row>
    <row r="42" spans="1:9" ht="15" customHeight="1" x14ac:dyDescent="0.25">
      <c r="A42" s="2" t="s">
        <v>167</v>
      </c>
      <c r="B42" s="168">
        <f>ODK!B151</f>
        <v>108</v>
      </c>
      <c r="C42" s="65"/>
      <c r="D42" s="38"/>
      <c r="E42" s="51"/>
      <c r="F42" s="51"/>
      <c r="G42" s="51"/>
      <c r="H42" s="51"/>
      <c r="I42" s="51"/>
    </row>
    <row r="43" spans="1:9" ht="15" customHeight="1" x14ac:dyDescent="0.25">
      <c r="A43" s="2" t="s">
        <v>168</v>
      </c>
      <c r="B43" s="168">
        <f>ODK!B153</f>
        <v>64</v>
      </c>
      <c r="C43" s="65"/>
      <c r="D43" s="38"/>
      <c r="E43" s="51"/>
      <c r="F43" s="51"/>
      <c r="G43" s="51"/>
      <c r="H43" s="51"/>
      <c r="I43" s="51"/>
    </row>
    <row r="44" spans="1:9" ht="15" customHeight="1" x14ac:dyDescent="0.25">
      <c r="A44" s="2" t="s">
        <v>169</v>
      </c>
      <c r="B44" s="168">
        <f>ODK!B155</f>
        <v>32</v>
      </c>
      <c r="C44" s="65"/>
      <c r="D44" s="38"/>
      <c r="E44" s="51"/>
      <c r="F44" s="51"/>
      <c r="G44" s="51"/>
      <c r="H44" s="51"/>
      <c r="I44" s="51"/>
    </row>
    <row r="45" spans="1:9" ht="15" customHeight="1" x14ac:dyDescent="0.25">
      <c r="A45" s="2" t="s">
        <v>170</v>
      </c>
      <c r="B45" s="168">
        <f>ODK!B157</f>
        <v>21</v>
      </c>
      <c r="C45" s="65"/>
      <c r="D45" s="38"/>
      <c r="E45" s="51"/>
      <c r="F45" s="51"/>
      <c r="G45" s="51"/>
      <c r="H45" s="51"/>
      <c r="I45" s="51"/>
    </row>
    <row r="46" spans="1:9" ht="15" customHeight="1" x14ac:dyDescent="0.25">
      <c r="A46" s="2" t="s">
        <v>171</v>
      </c>
      <c r="B46" s="168">
        <f>ODK!B159</f>
        <v>12</v>
      </c>
      <c r="C46" s="65"/>
      <c r="D46" s="38"/>
      <c r="E46" s="51"/>
      <c r="F46" s="51"/>
      <c r="G46" s="51"/>
      <c r="H46" s="51"/>
      <c r="I46" s="51"/>
    </row>
    <row r="47" spans="1:9" ht="15" customHeight="1" x14ac:dyDescent="0.25">
      <c r="A47" s="60" t="s">
        <v>208</v>
      </c>
      <c r="B47" s="168">
        <v>103</v>
      </c>
      <c r="C47" s="65" t="s">
        <v>91</v>
      </c>
      <c r="D47" s="115">
        <f>INDEX('Table-IDK'!B65:K79,MATCH(IDK!B39,'Table-IDK'!A65:A79,1),MATCH(IDK!B38,'Table-IDK'!B64:K64,1))</f>
        <v>3</v>
      </c>
      <c r="E47" s="51"/>
      <c r="F47" s="51"/>
      <c r="G47" s="51"/>
      <c r="H47" s="51"/>
      <c r="I47" s="51"/>
    </row>
    <row r="48" spans="1:9" ht="15" customHeight="1" x14ac:dyDescent="0.25">
      <c r="A48" s="60" t="s">
        <v>207</v>
      </c>
      <c r="B48" s="168">
        <f>IF($D$9=2,$B$41,0)</f>
        <v>0</v>
      </c>
      <c r="C48" s="65" t="s">
        <v>91</v>
      </c>
      <c r="D48" s="50" t="str">
        <f>IF(B48=0,"",INDEX('Table-IDK'!B83:K97,MATCH(B48,'Table-IDK'!A83:A97,1),MATCH($B$38,'Table-IDK'!B82:K82,1)))</f>
        <v/>
      </c>
      <c r="E48" s="51"/>
      <c r="F48" s="51"/>
      <c r="G48" s="51"/>
      <c r="H48" s="51"/>
      <c r="I48" s="51"/>
    </row>
    <row r="49" spans="1:9" ht="15" customHeight="1" x14ac:dyDescent="0.25">
      <c r="A49" s="60" t="s">
        <v>206</v>
      </c>
      <c r="B49" s="168">
        <f>IF($D$9=1,$B$41,0)</f>
        <v>104</v>
      </c>
      <c r="C49" s="65" t="s">
        <v>91</v>
      </c>
      <c r="D49" s="50">
        <f>IF(B49=0,"",INDEX('Table-IDK'!B101:K115,MATCH(B49,'Table-IDK'!A101:A115,1),MATCH($B$38,'Table-IDK'!B100:K100,1)))</f>
        <v>-1</v>
      </c>
      <c r="E49" s="51"/>
      <c r="F49" s="51"/>
      <c r="G49" s="51"/>
      <c r="H49" s="51"/>
      <c r="I49" s="51"/>
    </row>
    <row r="50" spans="1:9" ht="15" customHeight="1" x14ac:dyDescent="0.25">
      <c r="A50" s="58" t="s">
        <v>205</v>
      </c>
      <c r="B50" s="168">
        <f>IF($D$9=2,$B$40,0)</f>
        <v>0</v>
      </c>
      <c r="C50" s="65" t="s">
        <v>91</v>
      </c>
      <c r="D50" s="50" t="str">
        <f>IF(B50=0,"",INDEX('Table-IDK'!B119:K133,MATCH(B50,'Table-IDK'!A119:A133,1),MATCH($B$38,'Table-IDK'!B118:K118,1)))</f>
        <v/>
      </c>
      <c r="E50" s="51"/>
      <c r="F50" s="51"/>
      <c r="G50" s="51"/>
      <c r="H50" s="51"/>
      <c r="I50" s="51"/>
    </row>
    <row r="51" spans="1:9" ht="15" customHeight="1" x14ac:dyDescent="0.25">
      <c r="A51" s="58" t="s">
        <v>204</v>
      </c>
      <c r="B51" s="168">
        <f>IF($D$9=1,$B$40,0)</f>
        <v>112</v>
      </c>
      <c r="C51" s="65" t="s">
        <v>91</v>
      </c>
      <c r="D51" s="50">
        <f>IF(B51=0,"",INDEX('Table-IDK'!B137:K151,MATCH(B51,'Table-IDK'!A137:A151,1),MATCH($B$38,'Table-IDK'!B136:K136,1)))</f>
        <v>3</v>
      </c>
      <c r="E51" s="51"/>
      <c r="F51" s="51"/>
      <c r="G51" s="51"/>
      <c r="H51" s="51"/>
      <c r="I51" s="51"/>
    </row>
    <row r="52" spans="1:9" ht="15" customHeight="1" thickBot="1" x14ac:dyDescent="0.3">
      <c r="A52" s="59" t="s">
        <v>203</v>
      </c>
      <c r="B52" s="55">
        <f>ODK!B159</f>
        <v>12</v>
      </c>
      <c r="C52" s="65" t="s">
        <v>91</v>
      </c>
      <c r="D52" s="56">
        <f>LOOKUP(B52,'Table-IDK'!B154:F154,'Table-IDK'!B153:F153)</f>
        <v>5</v>
      </c>
      <c r="E52" s="51"/>
      <c r="F52" s="51"/>
      <c r="G52" s="51"/>
      <c r="H52" s="51"/>
      <c r="I52" s="51"/>
    </row>
    <row r="53" spans="1:9" ht="15" customHeight="1" thickBot="1" x14ac:dyDescent="0.3">
      <c r="A53" s="10" t="s">
        <v>54</v>
      </c>
      <c r="B53" s="57">
        <f>SUM(D52,D51,D50,D49,D48,D47)</f>
        <v>10</v>
      </c>
      <c r="C53" s="65" t="s">
        <v>91</v>
      </c>
      <c r="D53" s="42">
        <f>LOOKUP(B53,'Table-IDK'!B157:F157,'Table-IDK'!B156:F156)</f>
        <v>3</v>
      </c>
      <c r="E53" s="51"/>
      <c r="F53" s="51"/>
      <c r="G53" s="51"/>
      <c r="H53" s="51"/>
      <c r="I53" s="51"/>
    </row>
    <row r="54" spans="1:9" ht="15" customHeight="1" x14ac:dyDescent="0.25">
      <c r="A54" s="1"/>
      <c r="B54" s="169"/>
      <c r="C54" s="66"/>
      <c r="D54" s="38"/>
      <c r="E54" s="51"/>
      <c r="F54" s="51"/>
      <c r="G54" s="51"/>
      <c r="H54" s="51"/>
      <c r="I54" s="51"/>
    </row>
    <row r="55" spans="1:9" ht="15" customHeight="1" x14ac:dyDescent="0.25">
      <c r="A55" s="48" t="s">
        <v>55</v>
      </c>
      <c r="B55" s="169"/>
      <c r="C55" s="66"/>
      <c r="D55" s="38"/>
      <c r="E55" s="51"/>
      <c r="F55" s="51"/>
      <c r="G55" s="51"/>
      <c r="H55" s="51"/>
      <c r="I55" s="51"/>
    </row>
    <row r="56" spans="1:9" ht="15" customHeight="1" x14ac:dyDescent="0.25">
      <c r="A56" s="1"/>
      <c r="B56" s="169"/>
      <c r="C56" s="66"/>
      <c r="D56" s="38"/>
      <c r="E56" s="51"/>
      <c r="F56" s="51"/>
      <c r="G56" s="51"/>
      <c r="H56" s="51"/>
      <c r="I56" s="51"/>
    </row>
    <row r="57" spans="1:9" ht="15" customHeight="1" x14ac:dyDescent="0.25">
      <c r="A57" s="58" t="s">
        <v>172</v>
      </c>
      <c r="B57" s="168">
        <f>ODK!B162</f>
        <v>145</v>
      </c>
      <c r="C57" s="65" t="s">
        <v>91</v>
      </c>
      <c r="D57" s="50">
        <f>LOOKUP(B57,'Table-IDK'!B163:F163,'Table-IDK'!B162:F162)</f>
        <v>2</v>
      </c>
      <c r="E57" s="51"/>
      <c r="F57" s="51"/>
      <c r="G57" s="51"/>
      <c r="H57" s="51"/>
      <c r="I57" s="51"/>
    </row>
    <row r="58" spans="1:9" ht="15" customHeight="1" x14ac:dyDescent="0.25">
      <c r="A58" s="58" t="s">
        <v>173</v>
      </c>
      <c r="B58" s="168">
        <f>ODK!B164</f>
        <v>90</v>
      </c>
      <c r="C58" s="65" t="s">
        <v>91</v>
      </c>
      <c r="D58" s="50">
        <f>LOOKUP(B58,'Table-IDK'!B166:F166,'Table-IDK'!B165:F165)</f>
        <v>4</v>
      </c>
      <c r="E58" s="51"/>
      <c r="F58" s="51"/>
      <c r="G58" s="51"/>
      <c r="H58" s="51"/>
      <c r="I58" s="51"/>
    </row>
    <row r="59" spans="1:9" ht="15" customHeight="1" x14ac:dyDescent="0.25">
      <c r="A59" s="58" t="s">
        <v>174</v>
      </c>
      <c r="B59" s="168">
        <f>ODK!B177</f>
        <v>0.8</v>
      </c>
      <c r="C59" s="65" t="s">
        <v>91</v>
      </c>
      <c r="D59" s="50">
        <f>LOOKUP(B59,'Table-IDK'!B169:F169,'Table-IDK'!B168:F168)</f>
        <v>5</v>
      </c>
      <c r="E59" s="51"/>
      <c r="F59" s="51"/>
      <c r="G59" s="51"/>
      <c r="H59" s="51"/>
      <c r="I59" s="51"/>
    </row>
    <row r="60" spans="1:9" ht="15" customHeight="1" x14ac:dyDescent="0.25">
      <c r="A60" s="58" t="s">
        <v>202</v>
      </c>
      <c r="B60" s="168" t="str">
        <f>IF($D$9=2,ODK!$B$182,"")</f>
        <v/>
      </c>
      <c r="C60" s="65" t="s">
        <v>91</v>
      </c>
      <c r="D60" s="50" t="str">
        <f>IF(B60="","",LOOKUP(B60,'Table-IDK'!B172:F172,'Table-IDK'!B171:F171))</f>
        <v/>
      </c>
      <c r="E60" s="51"/>
      <c r="F60" s="51"/>
      <c r="G60" s="51"/>
      <c r="H60" s="51"/>
      <c r="I60" s="51"/>
    </row>
    <row r="61" spans="1:9" ht="15" customHeight="1" x14ac:dyDescent="0.25">
      <c r="A61" s="58" t="s">
        <v>201</v>
      </c>
      <c r="B61" s="168">
        <f>IF($D$9=1,ODK!$B$182,"")</f>
        <v>48</v>
      </c>
      <c r="C61" s="65" t="s">
        <v>91</v>
      </c>
      <c r="D61" s="50">
        <f>IF(B61="","",LOOKUP(B61,'Table-IDK'!B175:F175,'Table-IDK'!B174:F174))</f>
        <v>2</v>
      </c>
      <c r="E61" s="51"/>
      <c r="F61" s="51"/>
      <c r="G61" s="51"/>
      <c r="H61" s="51"/>
      <c r="I61" s="51"/>
    </row>
    <row r="62" spans="1:9" ht="15" customHeight="1" x14ac:dyDescent="0.25">
      <c r="A62" s="58" t="s">
        <v>200</v>
      </c>
      <c r="B62" s="168" t="str">
        <f>IF($D$9=2,ODK!$B$189,"")</f>
        <v/>
      </c>
      <c r="C62" s="65" t="s">
        <v>91</v>
      </c>
      <c r="D62" s="50" t="str">
        <f>IF(B62="","",LOOKUP(B62,'Table-IDK'!B178:F178,'Table-IDK'!B177:F177))</f>
        <v/>
      </c>
      <c r="E62" s="51"/>
      <c r="F62" s="51"/>
      <c r="G62" s="51"/>
      <c r="H62" s="51"/>
      <c r="I62" s="51"/>
    </row>
    <row r="63" spans="1:9" ht="15" customHeight="1" x14ac:dyDescent="0.25">
      <c r="A63" s="58" t="s">
        <v>199</v>
      </c>
      <c r="B63" s="168">
        <f>IF($D$9=1,ODK!$B$189,"")</f>
        <v>28</v>
      </c>
      <c r="C63" s="65" t="s">
        <v>91</v>
      </c>
      <c r="D63" s="50">
        <f>IF(B63="","",LOOKUP(B63,'Table-IDK'!B181:F181,'Table-IDK'!B180:F180))</f>
        <v>1</v>
      </c>
      <c r="E63" s="51"/>
      <c r="F63" s="51"/>
      <c r="G63" s="51"/>
      <c r="H63" s="51"/>
      <c r="I63" s="51"/>
    </row>
    <row r="64" spans="1:9" ht="15" customHeight="1" x14ac:dyDescent="0.25">
      <c r="A64" s="58" t="s">
        <v>197</v>
      </c>
      <c r="B64" s="168" t="str">
        <f>IF($D$9=2,(ODK!$B$194+ODK!$B$196)/2,"")</f>
        <v/>
      </c>
      <c r="C64" s="65" t="s">
        <v>91</v>
      </c>
      <c r="D64" s="50" t="str">
        <f>IF(B64="","",LOOKUP(B64,'Table-IDK'!B184:F184,'Table-IDK'!B183:F183))</f>
        <v/>
      </c>
      <c r="E64" s="51"/>
      <c r="F64" s="51"/>
      <c r="G64" s="51"/>
      <c r="H64" s="51"/>
      <c r="I64" s="51"/>
    </row>
    <row r="65" spans="1:9" ht="15" customHeight="1" x14ac:dyDescent="0.25">
      <c r="A65" s="58" t="s">
        <v>198</v>
      </c>
      <c r="B65" s="168">
        <f>IF($D$9=1,(ODK!$B$194+ODK!$B$196)/2,"")</f>
        <v>55</v>
      </c>
      <c r="C65" s="65" t="s">
        <v>91</v>
      </c>
      <c r="D65" s="50">
        <f>IF(B65="","",LOOKUP(B65,'Table-IDK'!B187:F187,'Table-IDK'!B186:F186))</f>
        <v>5</v>
      </c>
      <c r="E65" s="51"/>
      <c r="F65" s="51"/>
      <c r="G65" s="51"/>
      <c r="H65" s="51"/>
      <c r="I65" s="51"/>
    </row>
    <row r="66" spans="1:9" ht="15" customHeight="1" thickBot="1" x14ac:dyDescent="0.3">
      <c r="A66" s="58" t="s">
        <v>175</v>
      </c>
      <c r="B66" s="55">
        <f>(ODK!B199+ODK!B201)/2</f>
        <v>3</v>
      </c>
      <c r="C66" s="65" t="s">
        <v>91</v>
      </c>
      <c r="D66" s="56">
        <f>LOOKUP(B66,'Table-IDK'!B190:F190,'Table-IDK'!B189:F189)</f>
        <v>1</v>
      </c>
      <c r="E66" s="51"/>
      <c r="F66" s="51"/>
      <c r="G66" s="51"/>
      <c r="H66" s="51"/>
      <c r="I66" s="51"/>
    </row>
    <row r="67" spans="1:9" ht="15" customHeight="1" thickBot="1" x14ac:dyDescent="0.3">
      <c r="A67" s="10" t="s">
        <v>65</v>
      </c>
      <c r="B67" s="57">
        <f>SUM(D66,D65,D64,D63,D62,D61,D60,D59,D58,D57)</f>
        <v>20</v>
      </c>
      <c r="C67" s="65" t="s">
        <v>91</v>
      </c>
      <c r="D67" s="42">
        <f>LOOKUP(B67,'Table-IDK'!B193:F193,'Table-IDK'!B192:F192)</f>
        <v>3</v>
      </c>
      <c r="E67" s="51"/>
      <c r="F67" s="51"/>
      <c r="G67" s="51"/>
      <c r="H67" s="51"/>
      <c r="I67" s="51"/>
    </row>
    <row r="68" spans="1:9" ht="15" customHeight="1" x14ac:dyDescent="0.25">
      <c r="A68" s="1"/>
      <c r="B68" s="169"/>
      <c r="C68" s="66"/>
      <c r="D68" s="38"/>
      <c r="E68" s="51"/>
      <c r="F68" s="51"/>
      <c r="G68" s="51"/>
      <c r="H68" s="51"/>
      <c r="I68" s="51"/>
    </row>
    <row r="69" spans="1:9" ht="15" customHeight="1" x14ac:dyDescent="0.25">
      <c r="A69" s="12" t="s">
        <v>66</v>
      </c>
      <c r="B69" s="12"/>
      <c r="C69" s="67"/>
      <c r="D69" s="12"/>
      <c r="E69" s="51"/>
      <c r="F69" s="51"/>
      <c r="G69" s="51"/>
      <c r="H69" s="51"/>
      <c r="I69" s="51"/>
    </row>
    <row r="70" spans="1:9" ht="15" customHeight="1" x14ac:dyDescent="0.25">
      <c r="A70" s="1"/>
      <c r="B70" s="169"/>
      <c r="C70" s="66"/>
      <c r="D70" s="38"/>
      <c r="E70" s="51"/>
      <c r="F70" s="51"/>
      <c r="G70" s="51"/>
      <c r="H70" s="51"/>
      <c r="I70" s="51"/>
    </row>
    <row r="71" spans="1:9" ht="15" customHeight="1" x14ac:dyDescent="0.25">
      <c r="A71" s="58" t="s">
        <v>196</v>
      </c>
      <c r="B71" s="168">
        <f>ODK!B206</f>
        <v>6.4</v>
      </c>
      <c r="C71" s="65" t="s">
        <v>91</v>
      </c>
      <c r="D71" s="50">
        <f>LOOKUP(B71,'Table-IDK'!B199:F199,'Table-IDK'!B198:F198)</f>
        <v>2</v>
      </c>
      <c r="E71" s="51"/>
      <c r="F71" s="51"/>
      <c r="G71" s="51"/>
      <c r="H71" s="51"/>
      <c r="I71" s="51"/>
    </row>
    <row r="72" spans="1:9" ht="15" customHeight="1" x14ac:dyDescent="0.25">
      <c r="A72" s="58" t="s">
        <v>195</v>
      </c>
      <c r="B72" s="168">
        <f>ODK!B208</f>
        <v>6.8</v>
      </c>
      <c r="C72" s="65" t="s">
        <v>91</v>
      </c>
      <c r="D72" s="50">
        <f>LOOKUP(B72,'Table-IDK'!B202:F202,'Table-IDK'!B201:F201)</f>
        <v>2</v>
      </c>
      <c r="E72" s="51"/>
      <c r="F72" s="51"/>
      <c r="G72" s="51"/>
      <c r="H72" s="51"/>
      <c r="I72" s="51"/>
    </row>
    <row r="73" spans="1:9" ht="15" customHeight="1" x14ac:dyDescent="0.25">
      <c r="A73" s="58" t="s">
        <v>193</v>
      </c>
      <c r="B73" s="168">
        <f>ODK!B211</f>
        <v>245</v>
      </c>
      <c r="C73" s="65" t="s">
        <v>91</v>
      </c>
      <c r="D73" s="50">
        <f>LOOKUP(B73,'Table-IDK'!B205:F205,'Table-IDK'!B204:F204)</f>
        <v>2</v>
      </c>
      <c r="E73" s="51"/>
      <c r="F73" s="51"/>
      <c r="G73" s="51"/>
      <c r="H73" s="51"/>
      <c r="I73" s="51"/>
    </row>
    <row r="74" spans="1:9" ht="15" customHeight="1" x14ac:dyDescent="0.25">
      <c r="A74" s="58" t="s">
        <v>194</v>
      </c>
      <c r="B74" s="168">
        <f>ODK!B213</f>
        <v>26</v>
      </c>
      <c r="C74" s="65" t="s">
        <v>91</v>
      </c>
      <c r="D74" s="50">
        <f>LOOKUP(B74,'Table-IDK'!B208:F208,'Table-IDK'!B207:F207)</f>
        <v>3</v>
      </c>
      <c r="E74" s="51"/>
      <c r="F74" s="51"/>
      <c r="G74" s="51"/>
      <c r="H74" s="51"/>
      <c r="I74" s="51"/>
    </row>
    <row r="75" spans="1:9" ht="15" customHeight="1" x14ac:dyDescent="0.25">
      <c r="A75" s="58" t="s">
        <v>191</v>
      </c>
      <c r="B75" s="168">
        <f>IF(IDK!B9="мужской",ODK!B216,IF(IDK!B9="женский",ODK!B218,""))</f>
        <v>1</v>
      </c>
      <c r="C75" s="65" t="s">
        <v>91</v>
      </c>
      <c r="D75" s="50">
        <f>LOOKUP(B75,'Table-IDK'!B211:F211,'Table-IDK'!B210:F210)</f>
        <v>1</v>
      </c>
      <c r="E75" s="51"/>
      <c r="F75" s="51"/>
      <c r="G75" s="51"/>
      <c r="H75" s="51"/>
      <c r="I75" s="51"/>
    </row>
    <row r="76" spans="1:9" ht="15" customHeight="1" x14ac:dyDescent="0.25">
      <c r="A76" s="58" t="s">
        <v>192</v>
      </c>
      <c r="B76" s="168">
        <f>ODK!B221+ODK!B223</f>
        <v>27</v>
      </c>
      <c r="C76" s="65" t="s">
        <v>91</v>
      </c>
      <c r="D76" s="50">
        <f>LOOKUP(B76,'Table-IDK'!B215:F215,'Table-IDK'!B214:F214)</f>
        <v>5</v>
      </c>
      <c r="E76" s="51"/>
      <c r="F76" s="51"/>
      <c r="G76" s="51"/>
      <c r="H76" s="51"/>
      <c r="I76" s="51"/>
    </row>
    <row r="77" spans="1:9" ht="15" customHeight="1" x14ac:dyDescent="0.25">
      <c r="A77" s="58" t="s">
        <v>190</v>
      </c>
      <c r="B77" s="168" t="str">
        <f>IF($D$9=2,ODK!$B$226,"")</f>
        <v/>
      </c>
      <c r="C77" s="65" t="s">
        <v>91</v>
      </c>
      <c r="D77" s="50" t="str">
        <f>IF(B77="","",LOOKUP(B77,'Table-IDK'!B218:F218,'Table-IDK'!B217:F217))</f>
        <v/>
      </c>
      <c r="E77" s="51"/>
      <c r="F77" s="51"/>
      <c r="G77" s="51"/>
      <c r="H77" s="51"/>
      <c r="I77" s="51"/>
    </row>
    <row r="78" spans="1:9" ht="15" customHeight="1" x14ac:dyDescent="0.25">
      <c r="A78" s="58" t="s">
        <v>189</v>
      </c>
      <c r="B78" s="168">
        <f>IF($D$9=1,ODK!$B$226,"")</f>
        <v>4</v>
      </c>
      <c r="C78" s="65" t="s">
        <v>91</v>
      </c>
      <c r="D78" s="50">
        <f>IF(B78="","",LOOKUP(B78,'Table-IDK'!B221:F221,'Table-IDK'!B220:F220))</f>
        <v>3</v>
      </c>
      <c r="E78" s="51"/>
      <c r="F78" s="51"/>
      <c r="G78" s="51"/>
      <c r="H78" s="51"/>
      <c r="I78" s="51"/>
    </row>
    <row r="79" spans="1:9" ht="15" customHeight="1" x14ac:dyDescent="0.25">
      <c r="A79" s="58" t="s">
        <v>188</v>
      </c>
      <c r="B79" s="168" t="str">
        <f>IF($D$9=2,ODK!$B$228,"")</f>
        <v/>
      </c>
      <c r="C79" s="65" t="s">
        <v>91</v>
      </c>
      <c r="D79" s="50" t="str">
        <f>IF(B79="","",LOOKUP(B79,'Table-IDK'!B224:F224,'Table-IDK'!B223:F223))</f>
        <v/>
      </c>
      <c r="E79" s="51"/>
      <c r="F79" s="51"/>
      <c r="G79" s="51"/>
      <c r="H79" s="51"/>
      <c r="I79" s="51"/>
    </row>
    <row r="80" spans="1:9" ht="15" customHeight="1" x14ac:dyDescent="0.25">
      <c r="A80" s="58" t="s">
        <v>187</v>
      </c>
      <c r="B80" s="168">
        <f>IF($D$9=1,ODK!$B$228,"")</f>
        <v>38</v>
      </c>
      <c r="C80" s="65" t="s">
        <v>91</v>
      </c>
      <c r="D80" s="50">
        <f>IF(B80="","",LOOKUP(B80,'Table-IDK'!B227:F227,'Table-IDK'!B226:F226))</f>
        <v>5</v>
      </c>
      <c r="E80" s="51"/>
      <c r="F80" s="51"/>
      <c r="G80" s="51"/>
      <c r="H80" s="51"/>
      <c r="I80" s="51"/>
    </row>
    <row r="81" spans="1:9" ht="15" customHeight="1" x14ac:dyDescent="0.25">
      <c r="A81" s="59" t="s">
        <v>186</v>
      </c>
      <c r="B81" s="168">
        <f>ODK!B231</f>
        <v>98</v>
      </c>
      <c r="C81" s="65" t="s">
        <v>91</v>
      </c>
      <c r="D81" s="50">
        <f>LOOKUP(B81,'Table-IDK'!B230:F230,'Table-IDK'!B229:F229)</f>
        <v>4</v>
      </c>
      <c r="E81" s="51"/>
      <c r="F81" s="51"/>
      <c r="G81" s="51"/>
      <c r="H81" s="51"/>
      <c r="I81" s="51"/>
    </row>
    <row r="82" spans="1:9" ht="15" customHeight="1" x14ac:dyDescent="0.25">
      <c r="A82" s="60" t="s">
        <v>275</v>
      </c>
      <c r="B82" s="168" t="str">
        <f>IF($D$9=2,ODK!$B$237+ODK!$B$239,"")</f>
        <v/>
      </c>
      <c r="C82" s="65" t="s">
        <v>91</v>
      </c>
      <c r="D82" s="50" t="str">
        <f>IF(B82="","",LOOKUP(B82,'Table-IDK'!B233:F233,'Table-IDK'!B232:F232))</f>
        <v/>
      </c>
      <c r="E82" s="51"/>
      <c r="F82" s="51"/>
      <c r="G82" s="51"/>
      <c r="H82" s="51"/>
      <c r="I82" s="51"/>
    </row>
    <row r="83" spans="1:9" ht="15" customHeight="1" x14ac:dyDescent="0.25">
      <c r="A83" s="60" t="s">
        <v>185</v>
      </c>
      <c r="B83" s="168">
        <f>IF($D$9=1,ODK!$B$237+ODK!$B$239,"")</f>
        <v>4</v>
      </c>
      <c r="C83" s="65" t="s">
        <v>91</v>
      </c>
      <c r="D83" s="50">
        <f>IF(B83="","",LOOKUP(B83,'Table-IDK'!B236:F236,'Table-IDK'!B235:F235))</f>
        <v>1</v>
      </c>
      <c r="E83" s="51"/>
      <c r="F83" s="51"/>
      <c r="G83" s="51"/>
      <c r="H83" s="51"/>
      <c r="I83" s="51"/>
    </row>
    <row r="84" spans="1:9" ht="15" customHeight="1" x14ac:dyDescent="0.25">
      <c r="A84" s="60" t="s">
        <v>184</v>
      </c>
      <c r="B84" s="168" t="str">
        <f>IF($D$9=2,ODK!$B$242,"")</f>
        <v/>
      </c>
      <c r="C84" s="65" t="s">
        <v>91</v>
      </c>
      <c r="D84" s="50" t="str">
        <f>IF(B84="","",LOOKUP(B84,'Table-IDK'!B239:F239,'Table-IDK'!B238:F238))</f>
        <v/>
      </c>
      <c r="E84" s="51"/>
      <c r="F84" s="51"/>
      <c r="G84" s="51"/>
      <c r="H84" s="51"/>
      <c r="I84" s="51"/>
    </row>
    <row r="85" spans="1:9" ht="15" customHeight="1" x14ac:dyDescent="0.25">
      <c r="A85" s="60" t="s">
        <v>183</v>
      </c>
      <c r="B85" s="168">
        <f>IF($D$9=1,ODK!$B$242,"")</f>
        <v>26</v>
      </c>
      <c r="C85" s="65" t="s">
        <v>91</v>
      </c>
      <c r="D85" s="50">
        <f>IF(B85="","",LOOKUP(B85,'Table-IDK'!B242:F242,'Table-IDK'!B241:F241))</f>
        <v>3</v>
      </c>
      <c r="E85" s="51"/>
      <c r="F85" s="51"/>
      <c r="G85" s="51"/>
      <c r="H85" s="51"/>
      <c r="I85" s="51"/>
    </row>
    <row r="86" spans="1:9" ht="15" customHeight="1" x14ac:dyDescent="0.25">
      <c r="A86" s="59" t="s">
        <v>181</v>
      </c>
      <c r="B86" s="168" t="str">
        <f>IF($D$9=2,ODK!$B$245+ODK!$B$247,"")</f>
        <v/>
      </c>
      <c r="C86" s="65" t="s">
        <v>91</v>
      </c>
      <c r="D86" s="50" t="str">
        <f>IF(B86="","",LOOKUP(B86,'Table-IDK'!B245:F245,'Table-IDK'!B244:F244))</f>
        <v/>
      </c>
      <c r="E86" s="51"/>
      <c r="F86" s="51"/>
      <c r="G86" s="51"/>
      <c r="H86" s="51"/>
      <c r="I86" s="51"/>
    </row>
    <row r="87" spans="1:9" ht="15" customHeight="1" x14ac:dyDescent="0.25">
      <c r="A87" s="59" t="s">
        <v>182</v>
      </c>
      <c r="B87" s="61">
        <f>IF($D$9=1,ODK!$B$245+ODK!$B$247,"")</f>
        <v>77</v>
      </c>
      <c r="C87" s="65" t="s">
        <v>91</v>
      </c>
      <c r="D87" s="50">
        <f>IF(B87="","",LOOKUP(B87,'Table-IDK'!B248:F248,'Table-IDK'!B247:F247))</f>
        <v>3</v>
      </c>
      <c r="E87" s="51"/>
      <c r="F87" s="51"/>
      <c r="G87" s="51"/>
      <c r="H87" s="51"/>
      <c r="I87" s="51"/>
    </row>
    <row r="88" spans="1:9" ht="15" customHeight="1" x14ac:dyDescent="0.25">
      <c r="A88" s="60" t="s">
        <v>273</v>
      </c>
      <c r="B88" s="168">
        <f>ODK!B250</f>
        <v>26</v>
      </c>
      <c r="C88" s="65" t="s">
        <v>91</v>
      </c>
      <c r="D88" s="50">
        <f>LOOKUP(B88,'Table-IDK'!B251:F251,'Table-IDK'!B250:F250)</f>
        <v>2</v>
      </c>
      <c r="E88" s="51"/>
      <c r="F88" s="51"/>
      <c r="G88" s="51"/>
      <c r="H88" s="51"/>
      <c r="I88" s="51"/>
    </row>
    <row r="89" spans="1:9" ht="15" customHeight="1" x14ac:dyDescent="0.25">
      <c r="A89" s="60" t="s">
        <v>274</v>
      </c>
      <c r="B89" s="168">
        <f>ODK!$B$253</f>
        <v>38</v>
      </c>
      <c r="C89" s="65" t="s">
        <v>91</v>
      </c>
      <c r="D89" s="50">
        <f>LOOKUP(B89,'Table-IDK'!B254:F254,'Table-IDK'!B253:F253)</f>
        <v>4</v>
      </c>
      <c r="E89" s="51"/>
      <c r="F89" s="51"/>
      <c r="G89" s="51"/>
      <c r="H89" s="51"/>
      <c r="I89" s="51"/>
    </row>
    <row r="90" spans="1:9" ht="15" customHeight="1" thickBot="1" x14ac:dyDescent="0.3">
      <c r="A90" s="1"/>
      <c r="B90" s="169"/>
      <c r="C90" s="66"/>
      <c r="D90" s="38"/>
      <c r="E90" s="51"/>
      <c r="F90" s="51"/>
      <c r="G90" s="51"/>
      <c r="H90" s="51"/>
      <c r="I90" s="51"/>
    </row>
    <row r="91" spans="1:9" ht="15" customHeight="1" thickBot="1" x14ac:dyDescent="0.3">
      <c r="A91" s="10" t="s">
        <v>81</v>
      </c>
      <c r="B91" s="57">
        <f>SUM(D89,D88,D87,D86,D85,D84,D83,D82,D81,D80,D79,D78,D77,D76,D75,D74,D73,D72,D71)</f>
        <v>40</v>
      </c>
      <c r="C91" s="65" t="s">
        <v>91</v>
      </c>
      <c r="D91" s="42">
        <f>LOOKUP(B91,'Table-IDK'!B258:F258,'Table-IDK'!B257:F257)</f>
        <v>4</v>
      </c>
      <c r="E91" s="51"/>
      <c r="F91" s="51"/>
      <c r="G91" s="51"/>
      <c r="H91" s="51"/>
      <c r="I91" s="51"/>
    </row>
    <row r="92" spans="1:9" ht="15" customHeight="1" x14ac:dyDescent="0.25">
      <c r="A92" s="1"/>
      <c r="B92" s="169"/>
      <c r="C92" s="66"/>
      <c r="D92" s="38"/>
      <c r="E92" s="51"/>
      <c r="F92" s="51"/>
      <c r="G92" s="51"/>
      <c r="H92" s="51"/>
      <c r="I92" s="51"/>
    </row>
    <row r="93" spans="1:9" ht="15" customHeight="1" x14ac:dyDescent="0.25">
      <c r="A93" s="626" t="s">
        <v>179</v>
      </c>
      <c r="B93" s="626"/>
      <c r="C93" s="626"/>
      <c r="D93" s="626"/>
    </row>
    <row r="94" spans="1:9" ht="15" customHeight="1" thickBot="1" x14ac:dyDescent="0.3">
      <c r="A94" s="12" t="s">
        <v>180</v>
      </c>
      <c r="B94" s="12"/>
      <c r="C94" s="67"/>
      <c r="D94" s="12"/>
    </row>
    <row r="95" spans="1:9" ht="27.75" customHeight="1" thickBot="1" x14ac:dyDescent="0.3">
      <c r="A95" s="62" t="s">
        <v>83</v>
      </c>
      <c r="B95" s="4" t="s">
        <v>84</v>
      </c>
      <c r="C95" s="4" t="s">
        <v>85</v>
      </c>
      <c r="D95" s="4" t="s">
        <v>86</v>
      </c>
      <c r="E95" s="4" t="s">
        <v>87</v>
      </c>
      <c r="F95" s="4" t="s">
        <v>88</v>
      </c>
      <c r="G95" s="4" t="s">
        <v>89</v>
      </c>
    </row>
    <row r="96" spans="1:9" ht="15" customHeight="1" thickBot="1" x14ac:dyDescent="0.3">
      <c r="A96" s="62" t="s">
        <v>217</v>
      </c>
      <c r="B96" s="54">
        <f>D15</f>
        <v>2</v>
      </c>
      <c r="C96" s="68">
        <f>D33</f>
        <v>4</v>
      </c>
      <c r="D96" s="54">
        <f>D53</f>
        <v>3</v>
      </c>
      <c r="E96" s="54">
        <f>D67</f>
        <v>3</v>
      </c>
      <c r="F96" s="54">
        <f>D91</f>
        <v>4</v>
      </c>
      <c r="G96" s="54">
        <f>SUM(B96:F96)</f>
        <v>16</v>
      </c>
    </row>
    <row r="97" spans="1:11" ht="15" customHeight="1" thickBot="1" x14ac:dyDescent="0.3">
      <c r="A97" s="62" t="s">
        <v>218</v>
      </c>
      <c r="B97" s="54">
        <f>B15</f>
        <v>10</v>
      </c>
      <c r="C97" s="68">
        <f>B33</f>
        <v>52</v>
      </c>
      <c r="D97" s="54">
        <f>B53</f>
        <v>10</v>
      </c>
      <c r="E97" s="54">
        <f>B67</f>
        <v>20</v>
      </c>
      <c r="F97" s="54">
        <f>B91</f>
        <v>40</v>
      </c>
      <c r="G97" s="54">
        <f>SUM(B97:F97)</f>
        <v>132</v>
      </c>
    </row>
    <row r="98" spans="1:11" ht="9.75" customHeight="1" thickBot="1" x14ac:dyDescent="0.3">
      <c r="A98" s="62"/>
      <c r="B98" s="189"/>
      <c r="C98" s="190"/>
      <c r="D98" s="189"/>
      <c r="E98" s="189"/>
      <c r="F98" s="189"/>
      <c r="G98" s="189"/>
    </row>
    <row r="99" spans="1:11" ht="15" customHeight="1" thickBot="1" x14ac:dyDescent="0.3">
      <c r="A99" s="48" t="s">
        <v>216</v>
      </c>
      <c r="B99" s="57">
        <f>G96*D10</f>
        <v>16</v>
      </c>
      <c r="C99" s="66"/>
      <c r="D99" s="42">
        <f>LOOKUP(B99,'Table-IDK'!B261:F261,'Table-IDK'!B260:F260)</f>
        <v>3</v>
      </c>
    </row>
    <row r="100" spans="1:11" ht="15" customHeight="1" x14ac:dyDescent="0.25">
      <c r="A100" s="21"/>
      <c r="B100" s="3"/>
      <c r="C100" s="69"/>
      <c r="D100" s="39"/>
      <c r="E100" s="52"/>
      <c r="F100" s="52"/>
      <c r="G100" s="52"/>
      <c r="H100" s="52"/>
      <c r="I100" s="52"/>
      <c r="J100" s="51"/>
      <c r="K100" s="51"/>
    </row>
    <row r="101" spans="1:11" ht="15" customHeight="1" x14ac:dyDescent="0.25">
      <c r="A101" s="21"/>
      <c r="B101" s="21"/>
      <c r="C101" s="70"/>
      <c r="D101" s="40"/>
      <c r="E101" s="53"/>
      <c r="F101" s="53"/>
      <c r="G101" s="53"/>
      <c r="H101" s="53"/>
      <c r="I101" s="53"/>
      <c r="J101" s="51"/>
      <c r="K101" s="51"/>
    </row>
    <row r="102" spans="1:11" ht="20.25" x14ac:dyDescent="0.25">
      <c r="A102" s="1"/>
      <c r="B102" s="169"/>
      <c r="C102" s="66"/>
      <c r="D102" s="38"/>
      <c r="E102" s="51"/>
      <c r="F102" s="51"/>
      <c r="G102" s="51"/>
      <c r="H102" s="51"/>
      <c r="I102" s="51"/>
      <c r="J102" s="51"/>
      <c r="K102" s="51"/>
    </row>
    <row r="103" spans="1:11" x14ac:dyDescent="0.25">
      <c r="E103" s="51"/>
      <c r="F103" s="51"/>
      <c r="G103" s="51"/>
      <c r="H103" s="51"/>
      <c r="I103" s="51"/>
      <c r="J103" s="51"/>
      <c r="K103" s="51"/>
    </row>
  </sheetData>
  <sheetProtection formatCells="0" formatColumns="0" formatRows="0" insertColumns="0" insertRows="0" insertHyperlinks="0" deleteColumns="0" deleteRows="0" sort="0" autoFilter="0" pivotTables="0"/>
  <mergeCells count="9">
    <mergeCell ref="A2:D2"/>
    <mergeCell ref="A17:D17"/>
    <mergeCell ref="A35:B35"/>
    <mergeCell ref="A93:D93"/>
    <mergeCell ref="A1:D1"/>
    <mergeCell ref="A3:D3"/>
    <mergeCell ref="A4:D4"/>
    <mergeCell ref="A5:D5"/>
    <mergeCell ref="A7:D7"/>
  </mergeCells>
  <pageMargins left="1.1811023622047245" right="0.39370078740157483" top="0.78740157480314965" bottom="0.78740157480314965" header="0.31496062992125984" footer="0.31496062992125984"/>
  <pageSetup paperSize="9" scale="76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EE17-E27A-4CA1-9E0A-DF6169E590BB}">
  <sheetPr codeName="Лист21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8.8554687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1028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69" t="s">
        <v>747</v>
      </c>
      <c r="C7" s="581" t="s">
        <v>246</v>
      </c>
      <c r="D7" s="583" t="s">
        <v>753</v>
      </c>
      <c r="E7" s="441">
        <v>1</v>
      </c>
      <c r="F7" s="417" t="s">
        <v>748</v>
      </c>
      <c r="G7" s="487">
        <v>0.8</v>
      </c>
      <c r="H7" s="752">
        <v>1</v>
      </c>
      <c r="I7" s="766" t="s">
        <v>747</v>
      </c>
      <c r="J7" s="413" t="s">
        <v>246</v>
      </c>
      <c r="K7" s="562" t="s">
        <v>754</v>
      </c>
      <c r="L7" s="417">
        <v>1</v>
      </c>
      <c r="M7" s="441" t="s">
        <v>749</v>
      </c>
      <c r="N7" s="413">
        <v>0.9</v>
      </c>
      <c r="O7" s="742">
        <v>2</v>
      </c>
      <c r="P7" s="745" t="s">
        <v>747</v>
      </c>
      <c r="Q7" s="487" t="s">
        <v>246</v>
      </c>
      <c r="R7" s="583" t="s">
        <v>755</v>
      </c>
      <c r="S7" s="441">
        <v>1</v>
      </c>
      <c r="T7" s="417" t="s">
        <v>749</v>
      </c>
      <c r="U7" s="464">
        <v>1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70"/>
      <c r="C8" s="579" t="s">
        <v>247</v>
      </c>
      <c r="D8" s="584" t="s">
        <v>756</v>
      </c>
      <c r="E8" s="425">
        <v>1</v>
      </c>
      <c r="F8" s="422" t="s">
        <v>748</v>
      </c>
      <c r="G8" s="423">
        <v>0.8</v>
      </c>
      <c r="H8" s="753"/>
      <c r="I8" s="767"/>
      <c r="J8" s="420" t="s">
        <v>247</v>
      </c>
      <c r="K8" s="552" t="s">
        <v>757</v>
      </c>
      <c r="L8" s="422">
        <v>1</v>
      </c>
      <c r="M8" s="425" t="s">
        <v>749</v>
      </c>
      <c r="N8" s="420">
        <v>0.9</v>
      </c>
      <c r="O8" s="743"/>
      <c r="P8" s="746"/>
      <c r="Q8" s="423" t="s">
        <v>247</v>
      </c>
      <c r="R8" s="584" t="s">
        <v>758</v>
      </c>
      <c r="S8" s="425">
        <v>1</v>
      </c>
      <c r="T8" s="422" t="s">
        <v>749</v>
      </c>
      <c r="U8" s="456">
        <v>1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0"/>
      <c r="C9" s="488" t="s">
        <v>248</v>
      </c>
      <c r="D9" s="586" t="s">
        <v>750</v>
      </c>
      <c r="E9" s="489">
        <v>1</v>
      </c>
      <c r="F9" s="490" t="s">
        <v>748</v>
      </c>
      <c r="G9" s="491">
        <v>0.8</v>
      </c>
      <c r="H9" s="754"/>
      <c r="I9" s="768"/>
      <c r="J9" s="471" t="s">
        <v>248</v>
      </c>
      <c r="K9" s="587" t="s">
        <v>751</v>
      </c>
      <c r="L9" s="490">
        <v>1</v>
      </c>
      <c r="M9" s="489" t="s">
        <v>749</v>
      </c>
      <c r="N9" s="471">
        <v>0.9</v>
      </c>
      <c r="O9" s="744"/>
      <c r="P9" s="765"/>
      <c r="Q9" s="491" t="s">
        <v>248</v>
      </c>
      <c r="R9" s="586" t="s">
        <v>752</v>
      </c>
      <c r="S9" s="489">
        <v>1</v>
      </c>
      <c r="T9" s="490" t="s">
        <v>749</v>
      </c>
      <c r="U9" s="492">
        <v>1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69" t="s">
        <v>747</v>
      </c>
      <c r="C13" s="581" t="s">
        <v>246</v>
      </c>
      <c r="D13" s="583" t="s">
        <v>753</v>
      </c>
      <c r="E13" s="441">
        <v>1</v>
      </c>
      <c r="F13" s="417" t="s">
        <v>748</v>
      </c>
      <c r="G13" s="487">
        <v>0.8</v>
      </c>
      <c r="H13" s="782">
        <v>1</v>
      </c>
      <c r="I13" s="766" t="s">
        <v>747</v>
      </c>
      <c r="J13" s="413" t="s">
        <v>246</v>
      </c>
      <c r="K13" s="562" t="s">
        <v>754</v>
      </c>
      <c r="L13" s="417">
        <v>1</v>
      </c>
      <c r="M13" s="441" t="s">
        <v>749</v>
      </c>
      <c r="N13" s="413">
        <v>0.9</v>
      </c>
      <c r="O13" s="785">
        <v>2</v>
      </c>
      <c r="P13" s="745" t="s">
        <v>747</v>
      </c>
      <c r="Q13" s="487" t="s">
        <v>246</v>
      </c>
      <c r="R13" s="583" t="s">
        <v>755</v>
      </c>
      <c r="S13" s="441">
        <v>1</v>
      </c>
      <c r="T13" s="417" t="s">
        <v>749</v>
      </c>
      <c r="U13" s="464">
        <v>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70"/>
      <c r="C14" s="579" t="s">
        <v>247</v>
      </c>
      <c r="D14" s="584" t="s">
        <v>756</v>
      </c>
      <c r="E14" s="425">
        <v>1</v>
      </c>
      <c r="F14" s="422" t="s">
        <v>748</v>
      </c>
      <c r="G14" s="423">
        <v>0.8</v>
      </c>
      <c r="H14" s="783"/>
      <c r="I14" s="767"/>
      <c r="J14" s="420" t="s">
        <v>247</v>
      </c>
      <c r="K14" s="552" t="s">
        <v>757</v>
      </c>
      <c r="L14" s="422">
        <v>1</v>
      </c>
      <c r="M14" s="425" t="s">
        <v>749</v>
      </c>
      <c r="N14" s="420">
        <v>0.9</v>
      </c>
      <c r="O14" s="786"/>
      <c r="P14" s="746"/>
      <c r="Q14" s="423" t="s">
        <v>247</v>
      </c>
      <c r="R14" s="584" t="s">
        <v>758</v>
      </c>
      <c r="S14" s="425">
        <v>1</v>
      </c>
      <c r="T14" s="422" t="s">
        <v>749</v>
      </c>
      <c r="U14" s="456">
        <v>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0"/>
      <c r="C15" s="488" t="s">
        <v>248</v>
      </c>
      <c r="D15" s="586" t="s">
        <v>750</v>
      </c>
      <c r="E15" s="489">
        <v>1</v>
      </c>
      <c r="F15" s="490" t="s">
        <v>748</v>
      </c>
      <c r="G15" s="491">
        <v>0.8</v>
      </c>
      <c r="H15" s="784"/>
      <c r="I15" s="768"/>
      <c r="J15" s="471" t="s">
        <v>248</v>
      </c>
      <c r="K15" s="587" t="s">
        <v>751</v>
      </c>
      <c r="L15" s="490">
        <v>1</v>
      </c>
      <c r="M15" s="489" t="s">
        <v>749</v>
      </c>
      <c r="N15" s="471">
        <v>0.9</v>
      </c>
      <c r="O15" s="787"/>
      <c r="P15" s="765"/>
      <c r="Q15" s="491" t="s">
        <v>248</v>
      </c>
      <c r="R15" s="586" t="s">
        <v>752</v>
      </c>
      <c r="S15" s="489">
        <v>1</v>
      </c>
      <c r="T15" s="490" t="s">
        <v>749</v>
      </c>
      <c r="U15" s="492">
        <v>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69" t="s">
        <v>747</v>
      </c>
      <c r="C16" s="581" t="s">
        <v>246</v>
      </c>
      <c r="D16" s="583" t="s">
        <v>759</v>
      </c>
      <c r="E16" s="441">
        <v>1</v>
      </c>
      <c r="F16" s="417" t="s">
        <v>748</v>
      </c>
      <c r="G16" s="487">
        <v>0.8</v>
      </c>
      <c r="H16" s="782">
        <v>1</v>
      </c>
      <c r="I16" s="766" t="s">
        <v>747</v>
      </c>
      <c r="J16" s="413" t="s">
        <v>246</v>
      </c>
      <c r="K16" s="562" t="s">
        <v>760</v>
      </c>
      <c r="L16" s="417">
        <v>1</v>
      </c>
      <c r="M16" s="441" t="s">
        <v>749</v>
      </c>
      <c r="N16" s="413">
        <v>0.9</v>
      </c>
      <c r="O16" s="785">
        <v>2</v>
      </c>
      <c r="P16" s="745" t="s">
        <v>747</v>
      </c>
      <c r="Q16" s="487" t="s">
        <v>246</v>
      </c>
      <c r="R16" s="583" t="s">
        <v>761</v>
      </c>
      <c r="S16" s="441">
        <v>1</v>
      </c>
      <c r="T16" s="417" t="s">
        <v>749</v>
      </c>
      <c r="U16" s="464">
        <v>1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70"/>
      <c r="C17" s="579" t="s">
        <v>247</v>
      </c>
      <c r="D17" s="584" t="s">
        <v>762</v>
      </c>
      <c r="E17" s="425">
        <v>1</v>
      </c>
      <c r="F17" s="422" t="s">
        <v>748</v>
      </c>
      <c r="G17" s="423">
        <v>0.8</v>
      </c>
      <c r="H17" s="783"/>
      <c r="I17" s="767"/>
      <c r="J17" s="420" t="s">
        <v>247</v>
      </c>
      <c r="K17" s="552" t="s">
        <v>763</v>
      </c>
      <c r="L17" s="422">
        <v>1</v>
      </c>
      <c r="M17" s="425" t="s">
        <v>749</v>
      </c>
      <c r="N17" s="420">
        <v>0.9</v>
      </c>
      <c r="O17" s="786"/>
      <c r="P17" s="746"/>
      <c r="Q17" s="423" t="s">
        <v>247</v>
      </c>
      <c r="R17" s="584" t="s">
        <v>764</v>
      </c>
      <c r="S17" s="425">
        <v>1</v>
      </c>
      <c r="T17" s="422" t="s">
        <v>749</v>
      </c>
      <c r="U17" s="456">
        <v>1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1"/>
      <c r="C18" s="580" t="s">
        <v>248</v>
      </c>
      <c r="D18" s="582" t="s">
        <v>765</v>
      </c>
      <c r="E18" s="442">
        <v>1</v>
      </c>
      <c r="F18" s="430" t="s">
        <v>748</v>
      </c>
      <c r="G18" s="493">
        <v>0.8</v>
      </c>
      <c r="H18" s="789"/>
      <c r="I18" s="772"/>
      <c r="J18" s="426" t="s">
        <v>248</v>
      </c>
      <c r="K18" s="555" t="s">
        <v>766</v>
      </c>
      <c r="L18" s="430">
        <v>1</v>
      </c>
      <c r="M18" s="442" t="s">
        <v>749</v>
      </c>
      <c r="N18" s="426">
        <v>0.9</v>
      </c>
      <c r="O18" s="788"/>
      <c r="P18" s="747"/>
      <c r="Q18" s="493" t="s">
        <v>248</v>
      </c>
      <c r="R18" s="582" t="s">
        <v>767</v>
      </c>
      <c r="S18" s="442">
        <v>1</v>
      </c>
      <c r="T18" s="430" t="s">
        <v>749</v>
      </c>
      <c r="U18" s="465">
        <v>1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70" t="s">
        <v>747</v>
      </c>
      <c r="C19" s="494" t="s">
        <v>246</v>
      </c>
      <c r="D19" s="585" t="s">
        <v>768</v>
      </c>
      <c r="E19" s="437">
        <v>1</v>
      </c>
      <c r="F19" s="438" t="s">
        <v>748</v>
      </c>
      <c r="G19" s="495">
        <v>0.8</v>
      </c>
      <c r="H19" s="790">
        <v>1</v>
      </c>
      <c r="I19" s="791" t="s">
        <v>747</v>
      </c>
      <c r="J19" s="439" t="s">
        <v>246</v>
      </c>
      <c r="K19" s="560" t="s">
        <v>769</v>
      </c>
      <c r="L19" s="438">
        <v>1</v>
      </c>
      <c r="M19" s="437" t="s">
        <v>749</v>
      </c>
      <c r="N19" s="439">
        <v>0.9</v>
      </c>
      <c r="O19" s="792">
        <v>2</v>
      </c>
      <c r="P19" s="793" t="s">
        <v>747</v>
      </c>
      <c r="Q19" s="495" t="s">
        <v>246</v>
      </c>
      <c r="R19" s="585" t="s">
        <v>770</v>
      </c>
      <c r="S19" s="437">
        <v>1</v>
      </c>
      <c r="T19" s="438" t="s">
        <v>749</v>
      </c>
      <c r="U19" s="461">
        <v>1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70"/>
      <c r="C20" s="579" t="s">
        <v>247</v>
      </c>
      <c r="D20" s="584" t="s">
        <v>771</v>
      </c>
      <c r="E20" s="425">
        <v>1</v>
      </c>
      <c r="F20" s="422" t="s">
        <v>748</v>
      </c>
      <c r="G20" s="423">
        <v>0.8</v>
      </c>
      <c r="H20" s="783"/>
      <c r="I20" s="767"/>
      <c r="J20" s="420" t="s">
        <v>247</v>
      </c>
      <c r="K20" s="552" t="s">
        <v>771</v>
      </c>
      <c r="L20" s="422">
        <v>1</v>
      </c>
      <c r="M20" s="425" t="s">
        <v>749</v>
      </c>
      <c r="N20" s="420">
        <v>0.9</v>
      </c>
      <c r="O20" s="786"/>
      <c r="P20" s="746"/>
      <c r="Q20" s="423" t="s">
        <v>247</v>
      </c>
      <c r="R20" s="584" t="s">
        <v>771</v>
      </c>
      <c r="S20" s="425">
        <v>1</v>
      </c>
      <c r="T20" s="422" t="s">
        <v>749</v>
      </c>
      <c r="U20" s="456">
        <v>1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0"/>
      <c r="C21" s="488" t="s">
        <v>248</v>
      </c>
      <c r="D21" s="586" t="s">
        <v>772</v>
      </c>
      <c r="E21" s="489">
        <v>1</v>
      </c>
      <c r="F21" s="490" t="s">
        <v>748</v>
      </c>
      <c r="G21" s="491">
        <v>0.8</v>
      </c>
      <c r="H21" s="784"/>
      <c r="I21" s="768"/>
      <c r="J21" s="471" t="s">
        <v>248</v>
      </c>
      <c r="K21" s="587" t="s">
        <v>773</v>
      </c>
      <c r="L21" s="490">
        <v>1</v>
      </c>
      <c r="M21" s="489" t="s">
        <v>749</v>
      </c>
      <c r="N21" s="471">
        <v>0.9</v>
      </c>
      <c r="O21" s="787"/>
      <c r="P21" s="765"/>
      <c r="Q21" s="491" t="s">
        <v>248</v>
      </c>
      <c r="R21" s="586" t="s">
        <v>774</v>
      </c>
      <c r="S21" s="489">
        <v>1</v>
      </c>
      <c r="T21" s="490" t="s">
        <v>749</v>
      </c>
      <c r="U21" s="492">
        <v>1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69" t="s">
        <v>747</v>
      </c>
      <c r="C22" s="581" t="s">
        <v>246</v>
      </c>
      <c r="D22" s="583" t="s">
        <v>775</v>
      </c>
      <c r="E22" s="441">
        <v>1</v>
      </c>
      <c r="F22" s="417" t="s">
        <v>748</v>
      </c>
      <c r="G22" s="487">
        <v>0.8</v>
      </c>
      <c r="H22" s="782">
        <v>1</v>
      </c>
      <c r="I22" s="766" t="s">
        <v>747</v>
      </c>
      <c r="J22" s="413" t="s">
        <v>246</v>
      </c>
      <c r="K22" s="562" t="s">
        <v>776</v>
      </c>
      <c r="L22" s="417">
        <v>1</v>
      </c>
      <c r="M22" s="441" t="s">
        <v>749</v>
      </c>
      <c r="N22" s="413">
        <v>0.9</v>
      </c>
      <c r="O22" s="785">
        <v>2</v>
      </c>
      <c r="P22" s="745" t="s">
        <v>747</v>
      </c>
      <c r="Q22" s="487" t="s">
        <v>246</v>
      </c>
      <c r="R22" s="583" t="s">
        <v>777</v>
      </c>
      <c r="S22" s="441">
        <v>1</v>
      </c>
      <c r="T22" s="417" t="s">
        <v>749</v>
      </c>
      <c r="U22" s="464">
        <v>1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70"/>
      <c r="C23" s="579" t="s">
        <v>247</v>
      </c>
      <c r="D23" s="584" t="s">
        <v>778</v>
      </c>
      <c r="E23" s="425">
        <v>1</v>
      </c>
      <c r="F23" s="422" t="s">
        <v>748</v>
      </c>
      <c r="G23" s="423">
        <v>0.8</v>
      </c>
      <c r="H23" s="783"/>
      <c r="I23" s="767"/>
      <c r="J23" s="420" t="s">
        <v>247</v>
      </c>
      <c r="K23" s="552" t="s">
        <v>779</v>
      </c>
      <c r="L23" s="422">
        <v>1</v>
      </c>
      <c r="M23" s="425" t="s">
        <v>749</v>
      </c>
      <c r="N23" s="420">
        <v>0.9</v>
      </c>
      <c r="O23" s="786"/>
      <c r="P23" s="746"/>
      <c r="Q23" s="423" t="s">
        <v>247</v>
      </c>
      <c r="R23" s="584" t="s">
        <v>780</v>
      </c>
      <c r="S23" s="425">
        <v>1</v>
      </c>
      <c r="T23" s="422" t="s">
        <v>749</v>
      </c>
      <c r="U23" s="456">
        <v>1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1"/>
      <c r="C24" s="580" t="s">
        <v>248</v>
      </c>
      <c r="D24" s="582" t="s">
        <v>781</v>
      </c>
      <c r="E24" s="442">
        <v>1</v>
      </c>
      <c r="F24" s="430" t="s">
        <v>748</v>
      </c>
      <c r="G24" s="493">
        <v>0.8</v>
      </c>
      <c r="H24" s="789"/>
      <c r="I24" s="772"/>
      <c r="J24" s="426" t="s">
        <v>248</v>
      </c>
      <c r="K24" s="555" t="s">
        <v>782</v>
      </c>
      <c r="L24" s="430">
        <v>1</v>
      </c>
      <c r="M24" s="442" t="s">
        <v>749</v>
      </c>
      <c r="N24" s="426">
        <v>0.9</v>
      </c>
      <c r="O24" s="788"/>
      <c r="P24" s="747"/>
      <c r="Q24" s="493" t="s">
        <v>248</v>
      </c>
      <c r="R24" s="582" t="s">
        <v>781</v>
      </c>
      <c r="S24" s="442">
        <v>1</v>
      </c>
      <c r="T24" s="430" t="s">
        <v>749</v>
      </c>
      <c r="U24" s="465">
        <v>1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70" t="s">
        <v>747</v>
      </c>
      <c r="C25" s="494" t="s">
        <v>246</v>
      </c>
      <c r="D25" s="585" t="s">
        <v>783</v>
      </c>
      <c r="E25" s="437">
        <v>1</v>
      </c>
      <c r="F25" s="438" t="s">
        <v>748</v>
      </c>
      <c r="G25" s="495">
        <v>0.8</v>
      </c>
      <c r="H25" s="790">
        <v>1</v>
      </c>
      <c r="I25" s="791" t="s">
        <v>747</v>
      </c>
      <c r="J25" s="439" t="s">
        <v>246</v>
      </c>
      <c r="K25" s="560" t="s">
        <v>784</v>
      </c>
      <c r="L25" s="438">
        <v>1</v>
      </c>
      <c r="M25" s="437" t="s">
        <v>749</v>
      </c>
      <c r="N25" s="439">
        <v>0.9</v>
      </c>
      <c r="O25" s="792">
        <v>2</v>
      </c>
      <c r="P25" s="793" t="s">
        <v>747</v>
      </c>
      <c r="Q25" s="495" t="s">
        <v>246</v>
      </c>
      <c r="R25" s="585" t="s">
        <v>785</v>
      </c>
      <c r="S25" s="437">
        <v>1</v>
      </c>
      <c r="T25" s="438" t="s">
        <v>749</v>
      </c>
      <c r="U25" s="461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70"/>
      <c r="C26" s="579" t="s">
        <v>247</v>
      </c>
      <c r="D26" s="584" t="s">
        <v>786</v>
      </c>
      <c r="E26" s="425">
        <v>1</v>
      </c>
      <c r="F26" s="422" t="s">
        <v>748</v>
      </c>
      <c r="G26" s="423">
        <v>0.8</v>
      </c>
      <c r="H26" s="783"/>
      <c r="I26" s="767"/>
      <c r="J26" s="420" t="s">
        <v>247</v>
      </c>
      <c r="K26" s="552" t="s">
        <v>787</v>
      </c>
      <c r="L26" s="422">
        <v>1</v>
      </c>
      <c r="M26" s="425" t="s">
        <v>749</v>
      </c>
      <c r="N26" s="420">
        <v>0.9</v>
      </c>
      <c r="O26" s="786"/>
      <c r="P26" s="746"/>
      <c r="Q26" s="423" t="s">
        <v>247</v>
      </c>
      <c r="R26" s="584" t="s">
        <v>788</v>
      </c>
      <c r="S26" s="425">
        <v>1</v>
      </c>
      <c r="T26" s="422" t="s">
        <v>749</v>
      </c>
      <c r="U26" s="456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70"/>
      <c r="C27" s="488" t="s">
        <v>248</v>
      </c>
      <c r="D27" s="586" t="s">
        <v>789</v>
      </c>
      <c r="E27" s="489">
        <v>1</v>
      </c>
      <c r="F27" s="490" t="s">
        <v>748</v>
      </c>
      <c r="G27" s="491">
        <v>0.8</v>
      </c>
      <c r="H27" s="784"/>
      <c r="I27" s="768"/>
      <c r="J27" s="471" t="s">
        <v>248</v>
      </c>
      <c r="K27" s="587" t="s">
        <v>790</v>
      </c>
      <c r="L27" s="490">
        <v>1</v>
      </c>
      <c r="M27" s="489" t="s">
        <v>749</v>
      </c>
      <c r="N27" s="471">
        <v>0.9</v>
      </c>
      <c r="O27" s="787"/>
      <c r="P27" s="765"/>
      <c r="Q27" s="491" t="s">
        <v>248</v>
      </c>
      <c r="R27" s="586" t="s">
        <v>791</v>
      </c>
      <c r="S27" s="489">
        <v>1</v>
      </c>
      <c r="T27" s="490" t="s">
        <v>749</v>
      </c>
      <c r="U27" s="492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9" t="s">
        <v>747</v>
      </c>
      <c r="C28" s="581" t="s">
        <v>246</v>
      </c>
      <c r="D28" s="583" t="s">
        <v>792</v>
      </c>
      <c r="E28" s="441">
        <v>1</v>
      </c>
      <c r="F28" s="417" t="s">
        <v>748</v>
      </c>
      <c r="G28" s="487">
        <v>0.8</v>
      </c>
      <c r="H28" s="782">
        <v>1</v>
      </c>
      <c r="I28" s="766" t="s">
        <v>747</v>
      </c>
      <c r="J28" s="413" t="s">
        <v>246</v>
      </c>
      <c r="K28" s="562" t="s">
        <v>793</v>
      </c>
      <c r="L28" s="417">
        <v>1</v>
      </c>
      <c r="M28" s="441" t="s">
        <v>749</v>
      </c>
      <c r="N28" s="413">
        <v>0.9</v>
      </c>
      <c r="O28" s="785">
        <v>2</v>
      </c>
      <c r="P28" s="745" t="s">
        <v>747</v>
      </c>
      <c r="Q28" s="487" t="s">
        <v>246</v>
      </c>
      <c r="R28" s="583" t="s">
        <v>794</v>
      </c>
      <c r="S28" s="441">
        <v>1</v>
      </c>
      <c r="T28" s="417" t="s">
        <v>749</v>
      </c>
      <c r="U28" s="464">
        <v>1</v>
      </c>
      <c r="V28" s="758">
        <v>3</v>
      </c>
    </row>
    <row r="29" spans="2:34" ht="24.95" customHeight="1" x14ac:dyDescent="0.25">
      <c r="B29" s="770"/>
      <c r="C29" s="579" t="s">
        <v>247</v>
      </c>
      <c r="D29" s="584" t="s">
        <v>795</v>
      </c>
      <c r="E29" s="425">
        <v>1</v>
      </c>
      <c r="F29" s="422" t="s">
        <v>748</v>
      </c>
      <c r="G29" s="423">
        <v>0.8</v>
      </c>
      <c r="H29" s="783"/>
      <c r="I29" s="767"/>
      <c r="J29" s="420" t="s">
        <v>247</v>
      </c>
      <c r="K29" s="552" t="s">
        <v>796</v>
      </c>
      <c r="L29" s="422">
        <v>1</v>
      </c>
      <c r="M29" s="425" t="s">
        <v>749</v>
      </c>
      <c r="N29" s="420">
        <v>0.9</v>
      </c>
      <c r="O29" s="786"/>
      <c r="P29" s="746"/>
      <c r="Q29" s="423" t="s">
        <v>247</v>
      </c>
      <c r="R29" s="584" t="s">
        <v>796</v>
      </c>
      <c r="S29" s="425">
        <v>1</v>
      </c>
      <c r="T29" s="422" t="s">
        <v>749</v>
      </c>
      <c r="U29" s="456">
        <v>1</v>
      </c>
      <c r="V29" s="759"/>
    </row>
    <row r="30" spans="2:34" ht="24.95" customHeight="1" thickBot="1" x14ac:dyDescent="0.3">
      <c r="B30" s="771"/>
      <c r="C30" s="580" t="s">
        <v>248</v>
      </c>
      <c r="D30" s="582" t="s">
        <v>797</v>
      </c>
      <c r="E30" s="442">
        <v>1</v>
      </c>
      <c r="F30" s="430" t="s">
        <v>748</v>
      </c>
      <c r="G30" s="493">
        <v>0.8</v>
      </c>
      <c r="H30" s="789"/>
      <c r="I30" s="772"/>
      <c r="J30" s="426" t="s">
        <v>248</v>
      </c>
      <c r="K30" s="555" t="s">
        <v>798</v>
      </c>
      <c r="L30" s="430">
        <v>1</v>
      </c>
      <c r="M30" s="442" t="s">
        <v>749</v>
      </c>
      <c r="N30" s="426">
        <v>0.9</v>
      </c>
      <c r="O30" s="788"/>
      <c r="P30" s="747"/>
      <c r="Q30" s="493" t="s">
        <v>248</v>
      </c>
      <c r="R30" s="582" t="s">
        <v>799</v>
      </c>
      <c r="S30" s="442">
        <v>1</v>
      </c>
      <c r="T30" s="430" t="s">
        <v>749</v>
      </c>
      <c r="U30" s="465">
        <v>1</v>
      </c>
      <c r="V30" s="760"/>
    </row>
    <row r="31" spans="2:34" ht="24.95" customHeight="1" x14ac:dyDescent="0.25">
      <c r="B31" s="770" t="s">
        <v>747</v>
      </c>
      <c r="C31" s="494" t="s">
        <v>246</v>
      </c>
      <c r="D31" s="585" t="s">
        <v>800</v>
      </c>
      <c r="E31" s="437">
        <v>1</v>
      </c>
      <c r="F31" s="438" t="s">
        <v>748</v>
      </c>
      <c r="G31" s="495">
        <v>0.8</v>
      </c>
      <c r="H31" s="790">
        <v>1</v>
      </c>
      <c r="I31" s="791" t="s">
        <v>747</v>
      </c>
      <c r="J31" s="439" t="s">
        <v>246</v>
      </c>
      <c r="K31" s="560" t="s">
        <v>801</v>
      </c>
      <c r="L31" s="438">
        <v>1</v>
      </c>
      <c r="M31" s="437" t="s">
        <v>749</v>
      </c>
      <c r="N31" s="439">
        <v>0.9</v>
      </c>
      <c r="O31" s="792">
        <v>2</v>
      </c>
      <c r="P31" s="793" t="s">
        <v>747</v>
      </c>
      <c r="Q31" s="495" t="s">
        <v>246</v>
      </c>
      <c r="R31" s="585" t="s">
        <v>802</v>
      </c>
      <c r="S31" s="437">
        <v>1</v>
      </c>
      <c r="T31" s="438" t="s">
        <v>749</v>
      </c>
      <c r="U31" s="461">
        <v>1</v>
      </c>
      <c r="V31" s="758">
        <v>3</v>
      </c>
    </row>
    <row r="32" spans="2:34" ht="24.95" customHeight="1" x14ac:dyDescent="0.25">
      <c r="B32" s="770"/>
      <c r="C32" s="579" t="s">
        <v>247</v>
      </c>
      <c r="D32" s="584" t="s">
        <v>803</v>
      </c>
      <c r="E32" s="425">
        <v>1</v>
      </c>
      <c r="F32" s="422" t="s">
        <v>748</v>
      </c>
      <c r="G32" s="423">
        <v>0.8</v>
      </c>
      <c r="H32" s="783"/>
      <c r="I32" s="767"/>
      <c r="J32" s="420" t="s">
        <v>247</v>
      </c>
      <c r="K32" s="552" t="s">
        <v>804</v>
      </c>
      <c r="L32" s="422">
        <v>1</v>
      </c>
      <c r="M32" s="425" t="s">
        <v>749</v>
      </c>
      <c r="N32" s="420">
        <v>0.9</v>
      </c>
      <c r="O32" s="786"/>
      <c r="P32" s="746"/>
      <c r="Q32" s="423" t="s">
        <v>247</v>
      </c>
      <c r="R32" s="584" t="s">
        <v>805</v>
      </c>
      <c r="S32" s="425">
        <v>1</v>
      </c>
      <c r="T32" s="422" t="s">
        <v>749</v>
      </c>
      <c r="U32" s="456">
        <v>1</v>
      </c>
      <c r="V32" s="759"/>
    </row>
    <row r="33" spans="1:22" ht="24.95" customHeight="1" thickBot="1" x14ac:dyDescent="0.3">
      <c r="B33" s="770"/>
      <c r="C33" s="488" t="s">
        <v>248</v>
      </c>
      <c r="D33" s="586" t="s">
        <v>806</v>
      </c>
      <c r="E33" s="489">
        <v>1</v>
      </c>
      <c r="F33" s="490" t="s">
        <v>748</v>
      </c>
      <c r="G33" s="491">
        <v>0.8</v>
      </c>
      <c r="H33" s="784"/>
      <c r="I33" s="768"/>
      <c r="J33" s="471" t="s">
        <v>248</v>
      </c>
      <c r="K33" s="587" t="s">
        <v>807</v>
      </c>
      <c r="L33" s="490">
        <v>1</v>
      </c>
      <c r="M33" s="489" t="s">
        <v>749</v>
      </c>
      <c r="N33" s="471">
        <v>0.9</v>
      </c>
      <c r="O33" s="787"/>
      <c r="P33" s="765"/>
      <c r="Q33" s="491" t="s">
        <v>248</v>
      </c>
      <c r="R33" s="586" t="s">
        <v>808</v>
      </c>
      <c r="S33" s="489">
        <v>1</v>
      </c>
      <c r="T33" s="490" t="s">
        <v>749</v>
      </c>
      <c r="U33" s="492">
        <v>1</v>
      </c>
      <c r="V33" s="760"/>
    </row>
    <row r="34" spans="1:22" ht="24.95" customHeight="1" x14ac:dyDescent="0.25">
      <c r="B34" s="769" t="s">
        <v>747</v>
      </c>
      <c r="C34" s="581" t="s">
        <v>246</v>
      </c>
      <c r="D34" s="583" t="s">
        <v>809</v>
      </c>
      <c r="E34" s="441">
        <v>1</v>
      </c>
      <c r="F34" s="417" t="s">
        <v>748</v>
      </c>
      <c r="G34" s="487">
        <v>0.8</v>
      </c>
      <c r="H34" s="782">
        <v>1</v>
      </c>
      <c r="I34" s="766" t="s">
        <v>747</v>
      </c>
      <c r="J34" s="413" t="s">
        <v>246</v>
      </c>
      <c r="K34" s="562" t="s">
        <v>810</v>
      </c>
      <c r="L34" s="417">
        <v>1</v>
      </c>
      <c r="M34" s="441" t="s">
        <v>749</v>
      </c>
      <c r="N34" s="413">
        <v>0.9</v>
      </c>
      <c r="O34" s="785">
        <v>2</v>
      </c>
      <c r="P34" s="745" t="s">
        <v>747</v>
      </c>
      <c r="Q34" s="487" t="s">
        <v>246</v>
      </c>
      <c r="R34" s="583" t="s">
        <v>811</v>
      </c>
      <c r="S34" s="441">
        <v>1</v>
      </c>
      <c r="T34" s="417" t="s">
        <v>749</v>
      </c>
      <c r="U34" s="464">
        <v>1</v>
      </c>
      <c r="V34" s="758">
        <v>3</v>
      </c>
    </row>
    <row r="35" spans="1:22" ht="24.95" customHeight="1" x14ac:dyDescent="0.25">
      <c r="B35" s="770"/>
      <c r="C35" s="579" t="s">
        <v>247</v>
      </c>
      <c r="D35" s="584" t="s">
        <v>812</v>
      </c>
      <c r="E35" s="425">
        <v>1</v>
      </c>
      <c r="F35" s="422" t="s">
        <v>748</v>
      </c>
      <c r="G35" s="423">
        <v>0.8</v>
      </c>
      <c r="H35" s="783"/>
      <c r="I35" s="767"/>
      <c r="J35" s="420" t="s">
        <v>247</v>
      </c>
      <c r="K35" s="552" t="s">
        <v>813</v>
      </c>
      <c r="L35" s="422">
        <v>1</v>
      </c>
      <c r="M35" s="425" t="s">
        <v>749</v>
      </c>
      <c r="N35" s="420">
        <v>0.9</v>
      </c>
      <c r="O35" s="786"/>
      <c r="P35" s="746"/>
      <c r="Q35" s="423" t="s">
        <v>247</v>
      </c>
      <c r="R35" s="584" t="s">
        <v>814</v>
      </c>
      <c r="S35" s="425">
        <v>1</v>
      </c>
      <c r="T35" s="422" t="s">
        <v>749</v>
      </c>
      <c r="U35" s="456">
        <v>1</v>
      </c>
      <c r="V35" s="759"/>
    </row>
    <row r="36" spans="1:22" ht="24.95" customHeight="1" thickBot="1" x14ac:dyDescent="0.3">
      <c r="B36" s="771"/>
      <c r="C36" s="580" t="s">
        <v>248</v>
      </c>
      <c r="D36" s="582" t="s">
        <v>815</v>
      </c>
      <c r="E36" s="442">
        <v>1</v>
      </c>
      <c r="F36" s="430" t="s">
        <v>748</v>
      </c>
      <c r="G36" s="493">
        <v>0.8</v>
      </c>
      <c r="H36" s="789"/>
      <c r="I36" s="772"/>
      <c r="J36" s="426" t="s">
        <v>248</v>
      </c>
      <c r="K36" s="555" t="s">
        <v>816</v>
      </c>
      <c r="L36" s="430">
        <v>1</v>
      </c>
      <c r="M36" s="442" t="s">
        <v>749</v>
      </c>
      <c r="N36" s="426">
        <v>0.9</v>
      </c>
      <c r="O36" s="788"/>
      <c r="P36" s="747"/>
      <c r="Q36" s="493" t="s">
        <v>248</v>
      </c>
      <c r="R36" s="582" t="s">
        <v>817</v>
      </c>
      <c r="S36" s="442">
        <v>1</v>
      </c>
      <c r="T36" s="430" t="s">
        <v>749</v>
      </c>
      <c r="U36" s="465">
        <v>1</v>
      </c>
      <c r="V36" s="760"/>
    </row>
    <row r="37" spans="1:22" ht="24.95" customHeight="1" x14ac:dyDescent="0.25">
      <c r="B37" s="770" t="s">
        <v>747</v>
      </c>
      <c r="C37" s="494" t="s">
        <v>246</v>
      </c>
      <c r="D37" s="585" t="s">
        <v>818</v>
      </c>
      <c r="E37" s="437">
        <v>1</v>
      </c>
      <c r="F37" s="438" t="s">
        <v>748</v>
      </c>
      <c r="G37" s="495">
        <v>0.8</v>
      </c>
      <c r="H37" s="790">
        <v>1</v>
      </c>
      <c r="I37" s="791" t="s">
        <v>747</v>
      </c>
      <c r="J37" s="439" t="s">
        <v>246</v>
      </c>
      <c r="K37" s="560" t="s">
        <v>819</v>
      </c>
      <c r="L37" s="438">
        <v>1</v>
      </c>
      <c r="M37" s="437" t="s">
        <v>749</v>
      </c>
      <c r="N37" s="439">
        <v>0.9</v>
      </c>
      <c r="O37" s="792">
        <v>2</v>
      </c>
      <c r="P37" s="793" t="s">
        <v>747</v>
      </c>
      <c r="Q37" s="495" t="s">
        <v>246</v>
      </c>
      <c r="R37" s="585" t="s">
        <v>820</v>
      </c>
      <c r="S37" s="437">
        <v>1</v>
      </c>
      <c r="T37" s="438" t="s">
        <v>749</v>
      </c>
      <c r="U37" s="461">
        <v>1</v>
      </c>
      <c r="V37" s="758">
        <v>3</v>
      </c>
    </row>
    <row r="38" spans="1:22" ht="24.95" customHeight="1" x14ac:dyDescent="0.25">
      <c r="B38" s="770"/>
      <c r="C38" s="579" t="s">
        <v>247</v>
      </c>
      <c r="D38" s="584" t="s">
        <v>821</v>
      </c>
      <c r="E38" s="425">
        <v>1</v>
      </c>
      <c r="F38" s="422" t="s">
        <v>748</v>
      </c>
      <c r="G38" s="423">
        <v>0.8</v>
      </c>
      <c r="H38" s="783"/>
      <c r="I38" s="767"/>
      <c r="J38" s="420" t="s">
        <v>247</v>
      </c>
      <c r="K38" s="552" t="s">
        <v>822</v>
      </c>
      <c r="L38" s="422">
        <v>1</v>
      </c>
      <c r="M38" s="425" t="s">
        <v>749</v>
      </c>
      <c r="N38" s="420">
        <v>0.9</v>
      </c>
      <c r="O38" s="786"/>
      <c r="P38" s="746"/>
      <c r="Q38" s="423" t="s">
        <v>247</v>
      </c>
      <c r="R38" s="584" t="s">
        <v>823</v>
      </c>
      <c r="S38" s="425">
        <v>1</v>
      </c>
      <c r="T38" s="422" t="s">
        <v>749</v>
      </c>
      <c r="U38" s="456">
        <v>1</v>
      </c>
      <c r="V38" s="759"/>
    </row>
    <row r="39" spans="1:22" ht="24.95" customHeight="1" thickBot="1" x14ac:dyDescent="0.3">
      <c r="B39" s="770"/>
      <c r="C39" s="488" t="s">
        <v>248</v>
      </c>
      <c r="D39" s="586" t="s">
        <v>824</v>
      </c>
      <c r="E39" s="489">
        <v>1</v>
      </c>
      <c r="F39" s="490" t="s">
        <v>748</v>
      </c>
      <c r="G39" s="491">
        <v>0.8</v>
      </c>
      <c r="H39" s="784"/>
      <c r="I39" s="768"/>
      <c r="J39" s="471" t="s">
        <v>248</v>
      </c>
      <c r="K39" s="587" t="s">
        <v>825</v>
      </c>
      <c r="L39" s="490">
        <v>1</v>
      </c>
      <c r="M39" s="489" t="s">
        <v>749</v>
      </c>
      <c r="N39" s="471">
        <v>0.9</v>
      </c>
      <c r="O39" s="787"/>
      <c r="P39" s="765"/>
      <c r="Q39" s="491" t="s">
        <v>248</v>
      </c>
      <c r="R39" s="586" t="s">
        <v>826</v>
      </c>
      <c r="S39" s="489">
        <v>1</v>
      </c>
      <c r="T39" s="490" t="s">
        <v>749</v>
      </c>
      <c r="U39" s="492">
        <v>1</v>
      </c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190500</xdr:colOff>
                    <xdr:row>12</xdr:row>
                    <xdr:rowOff>85725</xdr:rowOff>
                  </from>
                  <to>
                    <xdr:col>0</xdr:col>
                    <xdr:colOff>1143000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161925</xdr:colOff>
                    <xdr:row>7</xdr:row>
                    <xdr:rowOff>0</xdr:rowOff>
                  </from>
                  <to>
                    <xdr:col>0</xdr:col>
                    <xdr:colOff>1085850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200025</xdr:colOff>
                    <xdr:row>14</xdr:row>
                    <xdr:rowOff>238125</xdr:rowOff>
                  </from>
                  <to>
                    <xdr:col>0</xdr:col>
                    <xdr:colOff>1133475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200025</xdr:colOff>
                    <xdr:row>17</xdr:row>
                    <xdr:rowOff>247650</xdr:rowOff>
                  </from>
                  <to>
                    <xdr:col>0</xdr:col>
                    <xdr:colOff>1133475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200025</xdr:colOff>
                    <xdr:row>20</xdr:row>
                    <xdr:rowOff>209550</xdr:rowOff>
                  </from>
                  <to>
                    <xdr:col>0</xdr:col>
                    <xdr:colOff>1133475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200025</xdr:colOff>
                    <xdr:row>23</xdr:row>
                    <xdr:rowOff>266700</xdr:rowOff>
                  </from>
                  <to>
                    <xdr:col>0</xdr:col>
                    <xdr:colOff>1133475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200025</xdr:colOff>
                    <xdr:row>26</xdr:row>
                    <xdr:rowOff>276225</xdr:rowOff>
                  </from>
                  <to>
                    <xdr:col>0</xdr:col>
                    <xdr:colOff>1133475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200025</xdr:colOff>
                    <xdr:row>29</xdr:row>
                    <xdr:rowOff>295275</xdr:rowOff>
                  </from>
                  <to>
                    <xdr:col>0</xdr:col>
                    <xdr:colOff>1133475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200025</xdr:colOff>
                    <xdr:row>32</xdr:row>
                    <xdr:rowOff>257175</xdr:rowOff>
                  </from>
                  <to>
                    <xdr:col>0</xdr:col>
                    <xdr:colOff>1133475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200025</xdr:colOff>
                    <xdr:row>36</xdr:row>
                    <xdr:rowOff>0</xdr:rowOff>
                  </from>
                  <to>
                    <xdr:col>0</xdr:col>
                    <xdr:colOff>1133475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200025</xdr:colOff>
                    <xdr:row>38</xdr:row>
                    <xdr:rowOff>285750</xdr:rowOff>
                  </from>
                  <to>
                    <xdr:col>0</xdr:col>
                    <xdr:colOff>1133475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200025</xdr:colOff>
                    <xdr:row>41</xdr:row>
                    <xdr:rowOff>295275</xdr:rowOff>
                  </from>
                  <to>
                    <xdr:col>0</xdr:col>
                    <xdr:colOff>1133475</xdr:colOff>
                    <xdr:row>43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C980-20C7-4C52-A203-3F64D8633788}">
  <sheetPr codeName="Лист24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8.85546875" style="85" customWidth="1"/>
    <col min="2" max="2" width="25.855468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9" customHeight="1" thickBot="1" x14ac:dyDescent="0.3">
      <c r="B5" s="846" t="s">
        <v>1029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748"/>
      <c r="B7" s="774" t="s">
        <v>1018</v>
      </c>
      <c r="C7" s="581" t="s">
        <v>246</v>
      </c>
      <c r="D7" s="571" t="s">
        <v>1019</v>
      </c>
      <c r="E7" s="414">
        <v>1</v>
      </c>
      <c r="F7" s="417" t="s">
        <v>748</v>
      </c>
      <c r="G7" s="464">
        <v>0.8</v>
      </c>
      <c r="H7" s="752">
        <v>1</v>
      </c>
      <c r="I7" s="774" t="s">
        <v>1018</v>
      </c>
      <c r="J7" s="581" t="s">
        <v>246</v>
      </c>
      <c r="K7" s="571" t="s">
        <v>1019</v>
      </c>
      <c r="L7" s="414">
        <v>1</v>
      </c>
      <c r="M7" s="417" t="s">
        <v>748</v>
      </c>
      <c r="N7" s="464">
        <v>0.8</v>
      </c>
      <c r="O7" s="742">
        <v>2</v>
      </c>
      <c r="P7" s="774" t="s">
        <v>1018</v>
      </c>
      <c r="Q7" s="581" t="s">
        <v>246</v>
      </c>
      <c r="R7" s="571" t="s">
        <v>1019</v>
      </c>
      <c r="S7" s="414">
        <v>1</v>
      </c>
      <c r="T7" s="417" t="s">
        <v>748</v>
      </c>
      <c r="U7" s="464">
        <v>0.8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748"/>
      <c r="B8" s="775"/>
      <c r="C8" s="579" t="s">
        <v>247</v>
      </c>
      <c r="D8" s="572" t="s">
        <v>1020</v>
      </c>
      <c r="E8" s="421">
        <v>1</v>
      </c>
      <c r="F8" s="422" t="s">
        <v>748</v>
      </c>
      <c r="G8" s="456">
        <v>0.8</v>
      </c>
      <c r="H8" s="753"/>
      <c r="I8" s="775"/>
      <c r="J8" s="579" t="s">
        <v>247</v>
      </c>
      <c r="K8" s="572" t="s">
        <v>1020</v>
      </c>
      <c r="L8" s="421">
        <v>1</v>
      </c>
      <c r="M8" s="422" t="s">
        <v>748</v>
      </c>
      <c r="N8" s="456">
        <v>0.8</v>
      </c>
      <c r="O8" s="743"/>
      <c r="P8" s="775"/>
      <c r="Q8" s="579" t="s">
        <v>247</v>
      </c>
      <c r="R8" s="572" t="s">
        <v>1020</v>
      </c>
      <c r="S8" s="421">
        <v>1</v>
      </c>
      <c r="T8" s="422" t="s">
        <v>748</v>
      </c>
      <c r="U8" s="456">
        <v>0.8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76"/>
      <c r="C9" s="488" t="s">
        <v>248</v>
      </c>
      <c r="D9" s="573" t="s">
        <v>1021</v>
      </c>
      <c r="E9" s="427">
        <v>1</v>
      </c>
      <c r="F9" s="430" t="s">
        <v>748</v>
      </c>
      <c r="G9" s="465">
        <v>0.8</v>
      </c>
      <c r="H9" s="754"/>
      <c r="I9" s="776"/>
      <c r="J9" s="488" t="s">
        <v>248</v>
      </c>
      <c r="K9" s="573" t="s">
        <v>1021</v>
      </c>
      <c r="L9" s="427">
        <v>1</v>
      </c>
      <c r="M9" s="430" t="s">
        <v>748</v>
      </c>
      <c r="N9" s="465">
        <v>0.8</v>
      </c>
      <c r="O9" s="744"/>
      <c r="P9" s="776"/>
      <c r="Q9" s="488" t="s">
        <v>248</v>
      </c>
      <c r="R9" s="573" t="s">
        <v>1021</v>
      </c>
      <c r="S9" s="427">
        <v>1</v>
      </c>
      <c r="T9" s="430" t="s">
        <v>748</v>
      </c>
      <c r="U9" s="465">
        <v>0.8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B13" s="774" t="s">
        <v>1018</v>
      </c>
      <c r="C13" s="581" t="s">
        <v>246</v>
      </c>
      <c r="D13" s="571" t="s">
        <v>1019</v>
      </c>
      <c r="E13" s="414">
        <v>1</v>
      </c>
      <c r="F13" s="417" t="s">
        <v>748</v>
      </c>
      <c r="G13" s="464">
        <v>0.8</v>
      </c>
      <c r="H13" s="849">
        <v>1</v>
      </c>
      <c r="I13" s="774" t="s">
        <v>1018</v>
      </c>
      <c r="J13" s="581" t="s">
        <v>246</v>
      </c>
      <c r="K13" s="571" t="s">
        <v>1019</v>
      </c>
      <c r="L13" s="414">
        <v>1</v>
      </c>
      <c r="M13" s="417" t="s">
        <v>748</v>
      </c>
      <c r="N13" s="464">
        <v>0.8</v>
      </c>
      <c r="O13" s="782">
        <v>2</v>
      </c>
      <c r="P13" s="774" t="s">
        <v>1018</v>
      </c>
      <c r="Q13" s="581" t="s">
        <v>246</v>
      </c>
      <c r="R13" s="571" t="s">
        <v>1019</v>
      </c>
      <c r="S13" s="414">
        <v>1</v>
      </c>
      <c r="T13" s="417" t="s">
        <v>748</v>
      </c>
      <c r="U13" s="464">
        <v>0.8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B14" s="775"/>
      <c r="C14" s="579" t="s">
        <v>247</v>
      </c>
      <c r="D14" s="572" t="s">
        <v>1020</v>
      </c>
      <c r="E14" s="421">
        <v>1</v>
      </c>
      <c r="F14" s="422" t="s">
        <v>748</v>
      </c>
      <c r="G14" s="456">
        <v>0.8</v>
      </c>
      <c r="H14" s="850"/>
      <c r="I14" s="775"/>
      <c r="J14" s="579" t="s">
        <v>247</v>
      </c>
      <c r="K14" s="572" t="s">
        <v>1020</v>
      </c>
      <c r="L14" s="421">
        <v>1</v>
      </c>
      <c r="M14" s="422" t="s">
        <v>748</v>
      </c>
      <c r="N14" s="456">
        <v>0.8</v>
      </c>
      <c r="O14" s="783"/>
      <c r="P14" s="775"/>
      <c r="Q14" s="579" t="s">
        <v>247</v>
      </c>
      <c r="R14" s="572" t="s">
        <v>1020</v>
      </c>
      <c r="S14" s="421">
        <v>1</v>
      </c>
      <c r="T14" s="422" t="s">
        <v>748</v>
      </c>
      <c r="U14" s="456">
        <v>0.8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76"/>
      <c r="C15" s="488" t="s">
        <v>248</v>
      </c>
      <c r="D15" s="573" t="s">
        <v>1021</v>
      </c>
      <c r="E15" s="427">
        <v>1</v>
      </c>
      <c r="F15" s="430" t="s">
        <v>748</v>
      </c>
      <c r="G15" s="465">
        <v>0.8</v>
      </c>
      <c r="H15" s="851"/>
      <c r="I15" s="776"/>
      <c r="J15" s="488" t="s">
        <v>248</v>
      </c>
      <c r="K15" s="573" t="s">
        <v>1021</v>
      </c>
      <c r="L15" s="427">
        <v>1</v>
      </c>
      <c r="M15" s="430" t="s">
        <v>748</v>
      </c>
      <c r="N15" s="465">
        <v>0.8</v>
      </c>
      <c r="O15" s="789"/>
      <c r="P15" s="776"/>
      <c r="Q15" s="488" t="s">
        <v>248</v>
      </c>
      <c r="R15" s="573" t="s">
        <v>1021</v>
      </c>
      <c r="S15" s="427">
        <v>1</v>
      </c>
      <c r="T15" s="430" t="s">
        <v>748</v>
      </c>
      <c r="U15" s="465">
        <v>0.8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B16" s="769"/>
      <c r="C16" s="581"/>
      <c r="D16" s="583"/>
      <c r="E16" s="441"/>
      <c r="F16" s="417"/>
      <c r="G16" s="487"/>
      <c r="H16" s="782">
        <v>1</v>
      </c>
      <c r="I16" s="766"/>
      <c r="J16" s="413"/>
      <c r="K16" s="562"/>
      <c r="L16" s="417"/>
      <c r="M16" s="441"/>
      <c r="N16" s="413"/>
      <c r="O16" s="785">
        <v>2</v>
      </c>
      <c r="P16" s="745"/>
      <c r="Q16" s="487"/>
      <c r="R16" s="583"/>
      <c r="S16" s="441"/>
      <c r="T16" s="417"/>
      <c r="U16" s="464"/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x14ac:dyDescent="0.25">
      <c r="B17" s="770"/>
      <c r="C17" s="579"/>
      <c r="D17" s="584"/>
      <c r="E17" s="425"/>
      <c r="F17" s="422"/>
      <c r="G17" s="423"/>
      <c r="H17" s="783"/>
      <c r="I17" s="767"/>
      <c r="J17" s="420"/>
      <c r="K17" s="552"/>
      <c r="L17" s="422"/>
      <c r="M17" s="425"/>
      <c r="N17" s="420"/>
      <c r="O17" s="786"/>
      <c r="P17" s="746"/>
      <c r="Q17" s="423"/>
      <c r="R17" s="584"/>
      <c r="S17" s="425"/>
      <c r="T17" s="422"/>
      <c r="U17" s="456"/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71"/>
      <c r="C18" s="580"/>
      <c r="D18" s="582"/>
      <c r="E18" s="442"/>
      <c r="F18" s="430"/>
      <c r="G18" s="493"/>
      <c r="H18" s="789"/>
      <c r="I18" s="772"/>
      <c r="J18" s="426"/>
      <c r="K18" s="555"/>
      <c r="L18" s="430"/>
      <c r="M18" s="442"/>
      <c r="N18" s="426"/>
      <c r="O18" s="788"/>
      <c r="P18" s="747"/>
      <c r="Q18" s="493"/>
      <c r="R18" s="582"/>
      <c r="S18" s="442"/>
      <c r="T18" s="430"/>
      <c r="U18" s="465"/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x14ac:dyDescent="0.25">
      <c r="B19" s="770"/>
      <c r="C19" s="494"/>
      <c r="D19" s="585"/>
      <c r="E19" s="437"/>
      <c r="F19" s="438"/>
      <c r="G19" s="495"/>
      <c r="H19" s="790">
        <v>1</v>
      </c>
      <c r="I19" s="791"/>
      <c r="J19" s="439"/>
      <c r="K19" s="560"/>
      <c r="L19" s="438"/>
      <c r="M19" s="437"/>
      <c r="N19" s="439"/>
      <c r="O19" s="792">
        <v>2</v>
      </c>
      <c r="P19" s="793"/>
      <c r="Q19" s="495"/>
      <c r="R19" s="585"/>
      <c r="S19" s="437"/>
      <c r="T19" s="438"/>
      <c r="U19" s="461"/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x14ac:dyDescent="0.25">
      <c r="B20" s="770"/>
      <c r="C20" s="579"/>
      <c r="D20" s="584"/>
      <c r="E20" s="425"/>
      <c r="F20" s="422"/>
      <c r="G20" s="423"/>
      <c r="H20" s="783"/>
      <c r="I20" s="767"/>
      <c r="J20" s="420"/>
      <c r="K20" s="552"/>
      <c r="L20" s="422"/>
      <c r="M20" s="425"/>
      <c r="N20" s="420"/>
      <c r="O20" s="786"/>
      <c r="P20" s="746"/>
      <c r="Q20" s="423"/>
      <c r="R20" s="584"/>
      <c r="S20" s="425"/>
      <c r="T20" s="422"/>
      <c r="U20" s="456"/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70"/>
      <c r="C21" s="488"/>
      <c r="D21" s="586"/>
      <c r="E21" s="489"/>
      <c r="F21" s="490"/>
      <c r="G21" s="491"/>
      <c r="H21" s="784"/>
      <c r="I21" s="768"/>
      <c r="J21" s="471"/>
      <c r="K21" s="587"/>
      <c r="L21" s="490"/>
      <c r="M21" s="489"/>
      <c r="N21" s="471"/>
      <c r="O21" s="787"/>
      <c r="P21" s="765"/>
      <c r="Q21" s="491"/>
      <c r="R21" s="586"/>
      <c r="S21" s="489"/>
      <c r="T21" s="490"/>
      <c r="U21" s="492"/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x14ac:dyDescent="0.25">
      <c r="B22" s="769"/>
      <c r="C22" s="581"/>
      <c r="D22" s="583"/>
      <c r="E22" s="441"/>
      <c r="F22" s="417"/>
      <c r="G22" s="487"/>
      <c r="H22" s="782">
        <v>1</v>
      </c>
      <c r="I22" s="766"/>
      <c r="J22" s="413"/>
      <c r="K22" s="562"/>
      <c r="L22" s="417"/>
      <c r="M22" s="441"/>
      <c r="N22" s="413"/>
      <c r="O22" s="785">
        <v>2</v>
      </c>
      <c r="P22" s="745"/>
      <c r="Q22" s="487"/>
      <c r="R22" s="583"/>
      <c r="S22" s="441"/>
      <c r="T22" s="417"/>
      <c r="U22" s="464"/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x14ac:dyDescent="0.25">
      <c r="B23" s="770"/>
      <c r="C23" s="579"/>
      <c r="D23" s="584"/>
      <c r="E23" s="425"/>
      <c r="F23" s="422"/>
      <c r="G23" s="423"/>
      <c r="H23" s="783"/>
      <c r="I23" s="767"/>
      <c r="J23" s="420"/>
      <c r="K23" s="552"/>
      <c r="L23" s="422"/>
      <c r="M23" s="425"/>
      <c r="N23" s="420"/>
      <c r="O23" s="786"/>
      <c r="P23" s="746"/>
      <c r="Q23" s="423"/>
      <c r="R23" s="584"/>
      <c r="S23" s="425"/>
      <c r="T23" s="422"/>
      <c r="U23" s="456"/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71"/>
      <c r="C24" s="580"/>
      <c r="D24" s="582"/>
      <c r="E24" s="442"/>
      <c r="F24" s="430"/>
      <c r="G24" s="493"/>
      <c r="H24" s="789"/>
      <c r="I24" s="772"/>
      <c r="J24" s="426"/>
      <c r="K24" s="555"/>
      <c r="L24" s="430"/>
      <c r="M24" s="442"/>
      <c r="N24" s="426"/>
      <c r="O24" s="788"/>
      <c r="P24" s="747"/>
      <c r="Q24" s="493"/>
      <c r="R24" s="582"/>
      <c r="S24" s="442"/>
      <c r="T24" s="430"/>
      <c r="U24" s="465"/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x14ac:dyDescent="0.25">
      <c r="B25" s="770"/>
      <c r="C25" s="494"/>
      <c r="D25" s="585"/>
      <c r="E25" s="437"/>
      <c r="F25" s="438"/>
      <c r="G25" s="495"/>
      <c r="H25" s="790">
        <v>1</v>
      </c>
      <c r="I25" s="791"/>
      <c r="J25" s="439"/>
      <c r="K25" s="560"/>
      <c r="L25" s="438"/>
      <c r="M25" s="437"/>
      <c r="N25" s="439"/>
      <c r="O25" s="792">
        <v>2</v>
      </c>
      <c r="P25" s="793"/>
      <c r="Q25" s="495"/>
      <c r="R25" s="585"/>
      <c r="S25" s="437"/>
      <c r="T25" s="438"/>
      <c r="U25" s="461"/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x14ac:dyDescent="0.25">
      <c r="B26" s="770"/>
      <c r="C26" s="579"/>
      <c r="D26" s="584"/>
      <c r="E26" s="425"/>
      <c r="F26" s="422"/>
      <c r="G26" s="423"/>
      <c r="H26" s="783"/>
      <c r="I26" s="767"/>
      <c r="J26" s="420"/>
      <c r="K26" s="552"/>
      <c r="L26" s="422"/>
      <c r="M26" s="425"/>
      <c r="N26" s="420"/>
      <c r="O26" s="786"/>
      <c r="P26" s="746"/>
      <c r="Q26" s="423"/>
      <c r="R26" s="584"/>
      <c r="S26" s="425"/>
      <c r="T26" s="422"/>
      <c r="U26" s="456"/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70"/>
      <c r="C27" s="488"/>
      <c r="D27" s="586"/>
      <c r="E27" s="489"/>
      <c r="F27" s="490"/>
      <c r="G27" s="491"/>
      <c r="H27" s="784"/>
      <c r="I27" s="768"/>
      <c r="J27" s="471"/>
      <c r="K27" s="587"/>
      <c r="L27" s="490"/>
      <c r="M27" s="489"/>
      <c r="N27" s="471"/>
      <c r="O27" s="787"/>
      <c r="P27" s="765"/>
      <c r="Q27" s="491"/>
      <c r="R27" s="586"/>
      <c r="S27" s="489"/>
      <c r="T27" s="490"/>
      <c r="U27" s="492"/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x14ac:dyDescent="0.25">
      <c r="B28" s="769"/>
      <c r="C28" s="581"/>
      <c r="D28" s="583"/>
      <c r="E28" s="441"/>
      <c r="F28" s="417"/>
      <c r="G28" s="487"/>
      <c r="H28" s="782">
        <v>1</v>
      </c>
      <c r="I28" s="766"/>
      <c r="J28" s="413"/>
      <c r="K28" s="562"/>
      <c r="L28" s="417"/>
      <c r="M28" s="441"/>
      <c r="N28" s="413"/>
      <c r="O28" s="785">
        <v>2</v>
      </c>
      <c r="P28" s="745"/>
      <c r="Q28" s="487"/>
      <c r="R28" s="583"/>
      <c r="S28" s="441"/>
      <c r="T28" s="417"/>
      <c r="U28" s="464"/>
      <c r="V28" s="758">
        <v>3</v>
      </c>
    </row>
    <row r="29" spans="2:34" ht="24.95" customHeight="1" x14ac:dyDescent="0.25">
      <c r="B29" s="770"/>
      <c r="C29" s="579"/>
      <c r="D29" s="584"/>
      <c r="E29" s="425"/>
      <c r="F29" s="422"/>
      <c r="G29" s="423"/>
      <c r="H29" s="783"/>
      <c r="I29" s="767"/>
      <c r="J29" s="420"/>
      <c r="K29" s="552"/>
      <c r="L29" s="422"/>
      <c r="M29" s="425"/>
      <c r="N29" s="420"/>
      <c r="O29" s="786"/>
      <c r="P29" s="746"/>
      <c r="Q29" s="423"/>
      <c r="R29" s="584"/>
      <c r="S29" s="425"/>
      <c r="T29" s="422"/>
      <c r="U29" s="456"/>
      <c r="V29" s="759"/>
    </row>
    <row r="30" spans="2:34" ht="24.95" customHeight="1" thickBot="1" x14ac:dyDescent="0.3">
      <c r="B30" s="771"/>
      <c r="C30" s="580"/>
      <c r="D30" s="582"/>
      <c r="E30" s="442"/>
      <c r="F30" s="430"/>
      <c r="G30" s="493"/>
      <c r="H30" s="789"/>
      <c r="I30" s="772"/>
      <c r="J30" s="426"/>
      <c r="K30" s="555"/>
      <c r="L30" s="430"/>
      <c r="M30" s="442"/>
      <c r="N30" s="426"/>
      <c r="O30" s="788"/>
      <c r="P30" s="747"/>
      <c r="Q30" s="493"/>
      <c r="R30" s="582"/>
      <c r="S30" s="442"/>
      <c r="T30" s="430"/>
      <c r="U30" s="465"/>
      <c r="V30" s="760"/>
    </row>
    <row r="31" spans="2:34" ht="24.95" customHeight="1" x14ac:dyDescent="0.25">
      <c r="B31" s="770"/>
      <c r="C31" s="494"/>
      <c r="D31" s="585"/>
      <c r="E31" s="437"/>
      <c r="F31" s="438"/>
      <c r="G31" s="495"/>
      <c r="H31" s="790">
        <v>1</v>
      </c>
      <c r="I31" s="791"/>
      <c r="J31" s="439"/>
      <c r="K31" s="560"/>
      <c r="L31" s="438"/>
      <c r="M31" s="437"/>
      <c r="N31" s="439"/>
      <c r="O31" s="792">
        <v>2</v>
      </c>
      <c r="P31" s="793"/>
      <c r="Q31" s="495"/>
      <c r="R31" s="585"/>
      <c r="S31" s="437"/>
      <c r="T31" s="438"/>
      <c r="U31" s="461"/>
      <c r="V31" s="758">
        <v>3</v>
      </c>
    </row>
    <row r="32" spans="2:34" ht="24.95" customHeight="1" x14ac:dyDescent="0.25">
      <c r="B32" s="770"/>
      <c r="C32" s="579"/>
      <c r="D32" s="584"/>
      <c r="E32" s="425"/>
      <c r="F32" s="422"/>
      <c r="G32" s="423"/>
      <c r="H32" s="783"/>
      <c r="I32" s="767"/>
      <c r="J32" s="420"/>
      <c r="K32" s="552"/>
      <c r="L32" s="422"/>
      <c r="M32" s="425"/>
      <c r="N32" s="420"/>
      <c r="O32" s="786"/>
      <c r="P32" s="746"/>
      <c r="Q32" s="423"/>
      <c r="R32" s="584"/>
      <c r="S32" s="425"/>
      <c r="T32" s="422"/>
      <c r="U32" s="456"/>
      <c r="V32" s="759"/>
    </row>
    <row r="33" spans="1:22" ht="24.95" customHeight="1" thickBot="1" x14ac:dyDescent="0.3">
      <c r="B33" s="770"/>
      <c r="C33" s="488"/>
      <c r="D33" s="586"/>
      <c r="E33" s="489"/>
      <c r="F33" s="490"/>
      <c r="G33" s="491"/>
      <c r="H33" s="784"/>
      <c r="I33" s="768"/>
      <c r="J33" s="471"/>
      <c r="K33" s="587"/>
      <c r="L33" s="490"/>
      <c r="M33" s="489"/>
      <c r="N33" s="471"/>
      <c r="O33" s="787"/>
      <c r="P33" s="765"/>
      <c r="Q33" s="491"/>
      <c r="R33" s="586"/>
      <c r="S33" s="489"/>
      <c r="T33" s="490"/>
      <c r="U33" s="492"/>
      <c r="V33" s="760"/>
    </row>
    <row r="34" spans="1:22" ht="24.95" customHeight="1" x14ac:dyDescent="0.25">
      <c r="B34" s="769"/>
      <c r="C34" s="581"/>
      <c r="D34" s="583"/>
      <c r="E34" s="441"/>
      <c r="F34" s="417"/>
      <c r="G34" s="487"/>
      <c r="H34" s="782">
        <v>1</v>
      </c>
      <c r="I34" s="766"/>
      <c r="J34" s="413"/>
      <c r="K34" s="562"/>
      <c r="L34" s="417"/>
      <c r="M34" s="441"/>
      <c r="N34" s="413"/>
      <c r="O34" s="785">
        <v>2</v>
      </c>
      <c r="P34" s="745"/>
      <c r="Q34" s="487"/>
      <c r="R34" s="583"/>
      <c r="S34" s="441"/>
      <c r="T34" s="417"/>
      <c r="U34" s="464"/>
      <c r="V34" s="758">
        <v>3</v>
      </c>
    </row>
    <row r="35" spans="1:22" ht="24.95" customHeight="1" x14ac:dyDescent="0.25">
      <c r="B35" s="770"/>
      <c r="C35" s="579"/>
      <c r="D35" s="584"/>
      <c r="E35" s="425"/>
      <c r="F35" s="422"/>
      <c r="G35" s="423"/>
      <c r="H35" s="783"/>
      <c r="I35" s="767"/>
      <c r="J35" s="420"/>
      <c r="K35" s="552"/>
      <c r="L35" s="422"/>
      <c r="M35" s="425"/>
      <c r="N35" s="420"/>
      <c r="O35" s="786"/>
      <c r="P35" s="746"/>
      <c r="Q35" s="423"/>
      <c r="R35" s="584"/>
      <c r="S35" s="425"/>
      <c r="T35" s="422"/>
      <c r="U35" s="456"/>
      <c r="V35" s="759"/>
    </row>
    <row r="36" spans="1:22" ht="24.95" customHeight="1" thickBot="1" x14ac:dyDescent="0.3">
      <c r="B36" s="771"/>
      <c r="C36" s="580"/>
      <c r="D36" s="582"/>
      <c r="E36" s="442"/>
      <c r="F36" s="430"/>
      <c r="G36" s="493"/>
      <c r="H36" s="789"/>
      <c r="I36" s="772"/>
      <c r="J36" s="426"/>
      <c r="K36" s="555"/>
      <c r="L36" s="430"/>
      <c r="M36" s="442"/>
      <c r="N36" s="426"/>
      <c r="O36" s="788"/>
      <c r="P36" s="747"/>
      <c r="Q36" s="493"/>
      <c r="R36" s="582"/>
      <c r="S36" s="442"/>
      <c r="T36" s="430"/>
      <c r="U36" s="465"/>
      <c r="V36" s="760"/>
    </row>
    <row r="37" spans="1:22" ht="24.95" customHeight="1" x14ac:dyDescent="0.25">
      <c r="B37" s="770"/>
      <c r="C37" s="494"/>
      <c r="D37" s="585"/>
      <c r="E37" s="437"/>
      <c r="F37" s="438"/>
      <c r="G37" s="495"/>
      <c r="H37" s="790">
        <v>1</v>
      </c>
      <c r="I37" s="791"/>
      <c r="J37" s="439"/>
      <c r="K37" s="560"/>
      <c r="L37" s="438"/>
      <c r="M37" s="437"/>
      <c r="N37" s="439"/>
      <c r="O37" s="792">
        <v>2</v>
      </c>
      <c r="P37" s="793"/>
      <c r="Q37" s="495"/>
      <c r="R37" s="585"/>
      <c r="S37" s="437"/>
      <c r="T37" s="438"/>
      <c r="U37" s="461"/>
      <c r="V37" s="758">
        <v>3</v>
      </c>
    </row>
    <row r="38" spans="1:22" ht="24.95" customHeight="1" x14ac:dyDescent="0.25">
      <c r="B38" s="770"/>
      <c r="C38" s="579"/>
      <c r="D38" s="584"/>
      <c r="E38" s="425"/>
      <c r="F38" s="422"/>
      <c r="G38" s="423"/>
      <c r="H38" s="783"/>
      <c r="I38" s="767"/>
      <c r="J38" s="420"/>
      <c r="K38" s="552"/>
      <c r="L38" s="422"/>
      <c r="M38" s="425"/>
      <c r="N38" s="420"/>
      <c r="O38" s="786"/>
      <c r="P38" s="746"/>
      <c r="Q38" s="423"/>
      <c r="R38" s="584"/>
      <c r="S38" s="425"/>
      <c r="T38" s="422"/>
      <c r="U38" s="456"/>
      <c r="V38" s="759"/>
    </row>
    <row r="39" spans="1:22" ht="24.95" customHeight="1" thickBot="1" x14ac:dyDescent="0.3">
      <c r="B39" s="770"/>
      <c r="C39" s="488"/>
      <c r="D39" s="586"/>
      <c r="E39" s="489"/>
      <c r="F39" s="490"/>
      <c r="G39" s="491"/>
      <c r="H39" s="784"/>
      <c r="I39" s="768"/>
      <c r="J39" s="471"/>
      <c r="K39" s="587"/>
      <c r="L39" s="490"/>
      <c r="M39" s="489"/>
      <c r="N39" s="471"/>
      <c r="O39" s="787"/>
      <c r="P39" s="765"/>
      <c r="Q39" s="491"/>
      <c r="R39" s="586"/>
      <c r="S39" s="489"/>
      <c r="T39" s="490"/>
      <c r="U39" s="492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/>
      <c r="I40" s="745"/>
      <c r="J40" s="416"/>
      <c r="K40" s="551"/>
      <c r="L40" s="436"/>
      <c r="M40" s="418"/>
      <c r="N40" s="576"/>
      <c r="O40" s="758"/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/>
      <c r="I43" s="745"/>
      <c r="J43" s="416"/>
      <c r="K43" s="551"/>
      <c r="L43" s="436"/>
      <c r="M43" s="418"/>
      <c r="N43" s="576"/>
      <c r="O43" s="758"/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190500</xdr:colOff>
                    <xdr:row>12</xdr:row>
                    <xdr:rowOff>85725</xdr:rowOff>
                  </from>
                  <to>
                    <xdr:col>0</xdr:col>
                    <xdr:colOff>1143000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161925</xdr:colOff>
                    <xdr:row>7</xdr:row>
                    <xdr:rowOff>0</xdr:rowOff>
                  </from>
                  <to>
                    <xdr:col>0</xdr:col>
                    <xdr:colOff>1085850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200025</xdr:colOff>
                    <xdr:row>14</xdr:row>
                    <xdr:rowOff>238125</xdr:rowOff>
                  </from>
                  <to>
                    <xdr:col>0</xdr:col>
                    <xdr:colOff>1133475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200025</xdr:colOff>
                    <xdr:row>17</xdr:row>
                    <xdr:rowOff>247650</xdr:rowOff>
                  </from>
                  <to>
                    <xdr:col>0</xdr:col>
                    <xdr:colOff>1133475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200025</xdr:colOff>
                    <xdr:row>20</xdr:row>
                    <xdr:rowOff>209550</xdr:rowOff>
                  </from>
                  <to>
                    <xdr:col>0</xdr:col>
                    <xdr:colOff>1133475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200025</xdr:colOff>
                    <xdr:row>23</xdr:row>
                    <xdr:rowOff>266700</xdr:rowOff>
                  </from>
                  <to>
                    <xdr:col>0</xdr:col>
                    <xdr:colOff>1133475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200025</xdr:colOff>
                    <xdr:row>26</xdr:row>
                    <xdr:rowOff>276225</xdr:rowOff>
                  </from>
                  <to>
                    <xdr:col>0</xdr:col>
                    <xdr:colOff>1133475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200025</xdr:colOff>
                    <xdr:row>29</xdr:row>
                    <xdr:rowOff>295275</xdr:rowOff>
                  </from>
                  <to>
                    <xdr:col>0</xdr:col>
                    <xdr:colOff>1133475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200025</xdr:colOff>
                    <xdr:row>32</xdr:row>
                    <xdr:rowOff>257175</xdr:rowOff>
                  </from>
                  <to>
                    <xdr:col>0</xdr:col>
                    <xdr:colOff>1133475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200025</xdr:colOff>
                    <xdr:row>36</xdr:row>
                    <xdr:rowOff>314325</xdr:rowOff>
                  </from>
                  <to>
                    <xdr:col>0</xdr:col>
                    <xdr:colOff>1133475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200025</xdr:colOff>
                    <xdr:row>38</xdr:row>
                    <xdr:rowOff>285750</xdr:rowOff>
                  </from>
                  <to>
                    <xdr:col>0</xdr:col>
                    <xdr:colOff>1133475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200025</xdr:colOff>
                    <xdr:row>41</xdr:row>
                    <xdr:rowOff>295275</xdr:rowOff>
                  </from>
                  <to>
                    <xdr:col>0</xdr:col>
                    <xdr:colOff>1133475</xdr:colOff>
                    <xdr:row>43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3"/>
  <dimension ref="A1:U275"/>
  <sheetViews>
    <sheetView topLeftCell="A259" zoomScale="90" zoomScaleNormal="90" workbookViewId="0">
      <selection activeCell="B271" sqref="B271"/>
    </sheetView>
  </sheetViews>
  <sheetFormatPr defaultRowHeight="15" x14ac:dyDescent="0.25"/>
  <cols>
    <col min="1" max="1" width="52.5703125" customWidth="1"/>
    <col min="2" max="2" width="11.7109375" bestFit="1" customWidth="1"/>
    <col min="3" max="3" width="7.85546875" bestFit="1" customWidth="1"/>
    <col min="4" max="10" width="7.5703125" bestFit="1" customWidth="1"/>
    <col min="11" max="11" width="10.140625" bestFit="1" customWidth="1"/>
    <col min="15" max="15" width="10.28515625" bestFit="1" customWidth="1"/>
  </cols>
  <sheetData>
    <row r="1" spans="1:21" ht="15.75" x14ac:dyDescent="0.25">
      <c r="A1" s="1" t="s">
        <v>113</v>
      </c>
    </row>
    <row r="2" spans="1:21" ht="15.75" x14ac:dyDescent="0.25">
      <c r="A2" s="1"/>
    </row>
    <row r="3" spans="1:21" ht="15.75" x14ac:dyDescent="0.25">
      <c r="A3" s="2"/>
    </row>
    <row r="4" spans="1:21" ht="16.5" thickBot="1" x14ac:dyDescent="0.3">
      <c r="A4" s="1" t="s">
        <v>4</v>
      </c>
    </row>
    <row r="5" spans="1:21" ht="15.75" thickBot="1" x14ac:dyDescent="0.3">
      <c r="A5" s="3" t="s">
        <v>5</v>
      </c>
      <c r="B5" s="4">
        <v>1</v>
      </c>
      <c r="C5" s="5">
        <v>2</v>
      </c>
    </row>
    <row r="6" spans="1:21" ht="15.75" thickBot="1" x14ac:dyDescent="0.3">
      <c r="A6" s="6" t="s">
        <v>6</v>
      </c>
      <c r="B6" s="23" t="s">
        <v>7</v>
      </c>
      <c r="C6" s="24" t="s">
        <v>8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ht="15.75" thickBot="1" x14ac:dyDescent="0.3">
      <c r="A7" s="25" t="s">
        <v>5</v>
      </c>
      <c r="B7" s="8">
        <v>1</v>
      </c>
      <c r="C7" s="8">
        <v>8</v>
      </c>
      <c r="D7" s="8">
        <v>13</v>
      </c>
      <c r="E7" s="8">
        <v>17</v>
      </c>
      <c r="F7" s="8">
        <v>22</v>
      </c>
      <c r="G7" s="8">
        <v>34</v>
      </c>
      <c r="H7" s="8">
        <v>56</v>
      </c>
      <c r="I7" s="30">
        <v>76</v>
      </c>
      <c r="K7" s="51"/>
      <c r="L7" s="52"/>
      <c r="M7" s="52"/>
      <c r="N7" s="52"/>
      <c r="O7" s="52"/>
      <c r="P7" s="52"/>
      <c r="Q7" s="52"/>
      <c r="R7" s="52"/>
      <c r="S7" s="52"/>
      <c r="T7" s="51"/>
      <c r="U7" s="51"/>
    </row>
    <row r="8" spans="1:21" ht="15.75" thickBot="1" x14ac:dyDescent="0.3">
      <c r="A8" s="29" t="s">
        <v>9</v>
      </c>
      <c r="B8" s="26">
        <v>2</v>
      </c>
      <c r="C8" s="27">
        <v>1.5</v>
      </c>
      <c r="D8" s="27">
        <v>1.25</v>
      </c>
      <c r="E8" s="27">
        <v>1</v>
      </c>
      <c r="F8" s="27">
        <v>1.1200000000000001</v>
      </c>
      <c r="G8" s="27">
        <v>1.25</v>
      </c>
      <c r="H8" s="27">
        <v>1.5</v>
      </c>
      <c r="I8" s="28">
        <v>1.75</v>
      </c>
      <c r="K8" s="51"/>
      <c r="L8" s="53"/>
      <c r="M8" s="53"/>
      <c r="N8" s="53"/>
      <c r="O8" s="53"/>
      <c r="P8" s="53"/>
      <c r="Q8" s="53"/>
      <c r="R8" s="53"/>
      <c r="S8" s="53"/>
      <c r="T8" s="51"/>
      <c r="U8" s="51"/>
    </row>
    <row r="9" spans="1:21" ht="15.75" thickBot="1" x14ac:dyDescent="0.3">
      <c r="A9" s="29"/>
      <c r="B9" s="32">
        <v>1</v>
      </c>
      <c r="C9" s="33">
        <v>8</v>
      </c>
      <c r="D9" s="32">
        <v>12</v>
      </c>
      <c r="E9" s="33">
        <v>16</v>
      </c>
      <c r="F9" s="33">
        <v>21</v>
      </c>
      <c r="G9" s="33">
        <v>34</v>
      </c>
      <c r="H9" s="33">
        <v>51</v>
      </c>
      <c r="I9" s="34">
        <v>76</v>
      </c>
      <c r="K9" s="51"/>
      <c r="L9" s="52"/>
      <c r="M9" s="52"/>
      <c r="N9" s="52"/>
      <c r="O9" s="52"/>
      <c r="P9" s="52"/>
      <c r="Q9" s="52"/>
      <c r="R9" s="52"/>
      <c r="S9" s="52"/>
      <c r="T9" s="51"/>
      <c r="U9" s="51"/>
    </row>
    <row r="10" spans="1:21" ht="15.75" thickBot="1" x14ac:dyDescent="0.3">
      <c r="A10" s="31" t="s">
        <v>10</v>
      </c>
      <c r="B10" s="26">
        <v>2</v>
      </c>
      <c r="C10" s="27">
        <v>1.5</v>
      </c>
      <c r="D10" s="27">
        <v>1.25</v>
      </c>
      <c r="E10" s="27">
        <v>1</v>
      </c>
      <c r="F10" s="27">
        <v>1.25</v>
      </c>
      <c r="G10" s="27">
        <v>1.5</v>
      </c>
      <c r="H10" s="27">
        <v>1.75</v>
      </c>
      <c r="I10" s="28">
        <v>2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ht="15.75" thickBot="1" x14ac:dyDescent="0.3">
      <c r="A11" s="25" t="s">
        <v>5</v>
      </c>
      <c r="B11" s="26">
        <v>1</v>
      </c>
      <c r="C11" s="27">
        <v>2</v>
      </c>
      <c r="D11" s="27">
        <v>3</v>
      </c>
      <c r="E11" s="27">
        <v>4</v>
      </c>
      <c r="F11" s="28">
        <v>5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ht="15.75" thickBot="1" x14ac:dyDescent="0.3">
      <c r="A12" s="31" t="s">
        <v>11</v>
      </c>
      <c r="B12" s="35">
        <v>5</v>
      </c>
      <c r="C12" s="32">
        <v>4</v>
      </c>
      <c r="D12" s="32">
        <v>3</v>
      </c>
      <c r="E12" s="32">
        <v>2</v>
      </c>
      <c r="F12" s="36">
        <v>1</v>
      </c>
    </row>
    <row r="13" spans="1:21" ht="15.75" thickBot="1" x14ac:dyDescent="0.3">
      <c r="A13" s="25" t="s">
        <v>5</v>
      </c>
      <c r="B13" s="26">
        <v>1</v>
      </c>
      <c r="C13" s="27">
        <v>2</v>
      </c>
      <c r="D13" s="27">
        <v>3</v>
      </c>
      <c r="E13" s="27">
        <v>4</v>
      </c>
      <c r="F13" s="28">
        <v>5</v>
      </c>
    </row>
    <row r="14" spans="1:21" ht="15.75" thickBot="1" x14ac:dyDescent="0.3">
      <c r="A14" s="31" t="s">
        <v>12</v>
      </c>
      <c r="B14" s="35">
        <v>1</v>
      </c>
      <c r="C14" s="32">
        <v>2</v>
      </c>
      <c r="D14" s="32">
        <v>3</v>
      </c>
      <c r="E14" s="32">
        <v>4</v>
      </c>
      <c r="F14" s="36">
        <v>5</v>
      </c>
    </row>
    <row r="15" spans="1:21" ht="15.75" thickBot="1" x14ac:dyDescent="0.3">
      <c r="A15" s="25" t="s">
        <v>5</v>
      </c>
      <c r="B15" s="26">
        <v>1</v>
      </c>
      <c r="C15" s="27">
        <v>2</v>
      </c>
      <c r="D15" s="27">
        <v>3</v>
      </c>
      <c r="E15" s="27">
        <v>4</v>
      </c>
      <c r="F15" s="28">
        <v>5</v>
      </c>
    </row>
    <row r="16" spans="1:21" ht="15.75" thickBot="1" x14ac:dyDescent="0.3">
      <c r="A16" s="31" t="s">
        <v>13</v>
      </c>
      <c r="B16" s="35">
        <v>1</v>
      </c>
      <c r="C16" s="32">
        <v>2</v>
      </c>
      <c r="D16" s="32">
        <v>3</v>
      </c>
      <c r="E16" s="32">
        <v>4</v>
      </c>
      <c r="F16" s="36">
        <v>5</v>
      </c>
    </row>
    <row r="17" spans="1:14" ht="15.75" thickBot="1" x14ac:dyDescent="0.3">
      <c r="A17" s="25" t="s">
        <v>5</v>
      </c>
      <c r="B17" s="26">
        <v>1</v>
      </c>
      <c r="C17" s="27">
        <v>2</v>
      </c>
      <c r="D17" s="27">
        <v>3</v>
      </c>
      <c r="E17" s="27">
        <v>4</v>
      </c>
      <c r="F17" s="28">
        <v>5</v>
      </c>
    </row>
    <row r="18" spans="1:14" ht="15.75" thickBot="1" x14ac:dyDescent="0.3">
      <c r="A18" s="31" t="s">
        <v>14</v>
      </c>
      <c r="B18" s="35">
        <v>1</v>
      </c>
      <c r="C18" s="32">
        <v>2</v>
      </c>
      <c r="D18" s="32">
        <v>3</v>
      </c>
      <c r="E18" s="32">
        <v>4</v>
      </c>
      <c r="F18" s="36">
        <v>5</v>
      </c>
    </row>
    <row r="19" spans="1:14" ht="16.5" thickBot="1" x14ac:dyDescent="0.3">
      <c r="A19" s="794" t="s">
        <v>92</v>
      </c>
      <c r="B19" s="794"/>
      <c r="C19" s="794"/>
      <c r="D19" s="794"/>
      <c r="E19" s="794"/>
      <c r="F19" s="794"/>
    </row>
    <row r="20" spans="1:14" ht="15.75" thickBot="1" x14ac:dyDescent="0.3">
      <c r="A20" s="25" t="s">
        <v>5</v>
      </c>
      <c r="B20" s="26">
        <v>1</v>
      </c>
      <c r="C20" s="27">
        <v>2</v>
      </c>
      <c r="D20" s="27">
        <v>3</v>
      </c>
      <c r="E20" s="27">
        <v>4</v>
      </c>
      <c r="F20" s="28">
        <v>5</v>
      </c>
    </row>
    <row r="21" spans="1:14" ht="15.75" thickBot="1" x14ac:dyDescent="0.3">
      <c r="A21" s="31" t="s">
        <v>15</v>
      </c>
      <c r="B21" s="35">
        <v>0</v>
      </c>
      <c r="C21" s="32">
        <v>7</v>
      </c>
      <c r="D21" s="32">
        <v>13</v>
      </c>
      <c r="E21" s="32">
        <v>17</v>
      </c>
      <c r="F21" s="36">
        <v>21</v>
      </c>
    </row>
    <row r="22" spans="1:14" ht="15.75" x14ac:dyDescent="0.25">
      <c r="A22" s="10"/>
    </row>
    <row r="23" spans="1:14" ht="15.75" x14ac:dyDescent="0.25">
      <c r="A23" s="626" t="s">
        <v>16</v>
      </c>
      <c r="B23" s="626"/>
      <c r="C23" s="626"/>
      <c r="D23" s="626"/>
      <c r="E23" s="626"/>
      <c r="F23" s="626"/>
    </row>
    <row r="24" spans="1:14" ht="16.5" thickBot="1" x14ac:dyDescent="0.3">
      <c r="A24" s="10"/>
    </row>
    <row r="25" spans="1:14" ht="15.75" thickBot="1" x14ac:dyDescent="0.3">
      <c r="A25" s="25" t="s">
        <v>5</v>
      </c>
      <c r="B25" s="26">
        <v>2</v>
      </c>
      <c r="C25" s="27">
        <v>4</v>
      </c>
      <c r="D25" s="27">
        <v>5</v>
      </c>
      <c r="E25" s="27">
        <v>3</v>
      </c>
      <c r="F25" s="28">
        <v>1</v>
      </c>
    </row>
    <row r="26" spans="1:14" ht="15.75" thickBot="1" x14ac:dyDescent="0.3">
      <c r="A26" s="29" t="s">
        <v>17</v>
      </c>
      <c r="B26" s="7">
        <v>1</v>
      </c>
      <c r="C26" s="8">
        <v>8</v>
      </c>
      <c r="D26" s="8">
        <v>9</v>
      </c>
      <c r="E26" s="8">
        <v>11</v>
      </c>
      <c r="F26" s="30">
        <v>12</v>
      </c>
    </row>
    <row r="27" spans="1:14" ht="15.75" thickBot="1" x14ac:dyDescent="0.3">
      <c r="A27" s="25" t="s">
        <v>5</v>
      </c>
      <c r="B27" s="26">
        <v>2</v>
      </c>
      <c r="C27" s="27">
        <v>4</v>
      </c>
      <c r="D27" s="27">
        <v>5</v>
      </c>
      <c r="E27" s="27">
        <v>3</v>
      </c>
      <c r="F27" s="28">
        <v>1</v>
      </c>
    </row>
    <row r="28" spans="1:14" ht="15.75" thickBot="1" x14ac:dyDescent="0.3">
      <c r="A28" s="29" t="s">
        <v>18</v>
      </c>
      <c r="B28" s="11">
        <v>1</v>
      </c>
      <c r="C28" s="9">
        <v>6</v>
      </c>
      <c r="D28" s="9">
        <v>7</v>
      </c>
      <c r="E28" s="9">
        <v>9</v>
      </c>
      <c r="F28" s="37">
        <v>10</v>
      </c>
    </row>
    <row r="29" spans="1:14" ht="15.75" thickBot="1" x14ac:dyDescent="0.3">
      <c r="A29" s="25" t="s">
        <v>5</v>
      </c>
      <c r="B29" s="26">
        <v>2</v>
      </c>
      <c r="C29" s="27">
        <v>4</v>
      </c>
      <c r="D29" s="27">
        <v>5</v>
      </c>
      <c r="E29" s="27">
        <v>3</v>
      </c>
      <c r="F29" s="28">
        <v>1</v>
      </c>
    </row>
    <row r="30" spans="1:14" ht="15.75" thickBot="1" x14ac:dyDescent="0.3">
      <c r="A30" s="31" t="s">
        <v>19</v>
      </c>
      <c r="B30" s="35">
        <v>1</v>
      </c>
      <c r="C30" s="32">
        <v>5</v>
      </c>
      <c r="D30" s="32">
        <v>7</v>
      </c>
      <c r="E30" s="32">
        <v>9</v>
      </c>
      <c r="F30" s="36">
        <v>10</v>
      </c>
    </row>
    <row r="31" spans="1:14" ht="15.75" thickBot="1" x14ac:dyDescent="0.3">
      <c r="A31" s="25" t="s">
        <v>5</v>
      </c>
      <c r="B31" s="26">
        <v>2</v>
      </c>
      <c r="C31" s="27">
        <v>4</v>
      </c>
      <c r="D31" s="27">
        <v>5</v>
      </c>
      <c r="E31" s="27">
        <v>3</v>
      </c>
      <c r="F31" s="28">
        <v>1</v>
      </c>
      <c r="H31" s="51"/>
      <c r="I31" s="51"/>
      <c r="J31" s="51"/>
      <c r="K31" s="51"/>
      <c r="L31" s="51"/>
      <c r="M31" s="51"/>
      <c r="N31" s="51"/>
    </row>
    <row r="32" spans="1:14" ht="15.75" thickBot="1" x14ac:dyDescent="0.3">
      <c r="A32" s="31" t="s">
        <v>20</v>
      </c>
      <c r="B32" s="35">
        <v>1</v>
      </c>
      <c r="C32" s="32">
        <v>3</v>
      </c>
      <c r="D32" s="32">
        <v>5</v>
      </c>
      <c r="E32" s="32">
        <v>7</v>
      </c>
      <c r="F32" s="36">
        <v>9</v>
      </c>
      <c r="H32" s="51"/>
      <c r="I32" s="51"/>
      <c r="J32" s="51"/>
      <c r="K32" s="51"/>
      <c r="L32" s="51"/>
      <c r="M32" s="51"/>
      <c r="N32" s="51"/>
    </row>
    <row r="33" spans="1:14" ht="15.75" thickBot="1" x14ac:dyDescent="0.3">
      <c r="A33" s="25" t="s">
        <v>5</v>
      </c>
      <c r="B33" s="26">
        <v>5</v>
      </c>
      <c r="C33" s="27">
        <v>4</v>
      </c>
      <c r="D33" s="27">
        <v>3</v>
      </c>
      <c r="E33" s="27">
        <v>2</v>
      </c>
      <c r="F33" s="28">
        <v>1</v>
      </c>
      <c r="H33" s="51"/>
      <c r="I33" s="51"/>
      <c r="J33" s="52"/>
      <c r="K33" s="52"/>
      <c r="L33" s="52"/>
      <c r="M33" s="52"/>
      <c r="N33" s="52"/>
    </row>
    <row r="34" spans="1:14" ht="15.75" thickBot="1" x14ac:dyDescent="0.3">
      <c r="A34" s="31" t="s">
        <v>21</v>
      </c>
      <c r="B34" s="35">
        <v>0</v>
      </c>
      <c r="C34" s="32">
        <v>0.4</v>
      </c>
      <c r="D34" s="32">
        <v>0.6</v>
      </c>
      <c r="E34" s="32">
        <v>0.8</v>
      </c>
      <c r="F34" s="36">
        <v>1</v>
      </c>
      <c r="H34" s="51"/>
      <c r="I34" s="51"/>
      <c r="J34" s="53"/>
      <c r="K34" s="53"/>
      <c r="L34" s="53"/>
      <c r="M34" s="53"/>
      <c r="N34" s="53"/>
    </row>
    <row r="35" spans="1:14" ht="15.75" thickBot="1" x14ac:dyDescent="0.3">
      <c r="A35" s="25" t="s">
        <v>5</v>
      </c>
      <c r="B35" s="26">
        <v>1</v>
      </c>
      <c r="C35" s="27">
        <v>2</v>
      </c>
      <c r="D35" s="27">
        <v>3</v>
      </c>
      <c r="E35" s="27">
        <v>4</v>
      </c>
      <c r="F35" s="28">
        <v>5</v>
      </c>
      <c r="H35" s="51"/>
      <c r="I35" s="51"/>
      <c r="J35" s="51"/>
      <c r="K35" s="51"/>
      <c r="L35" s="51"/>
      <c r="M35" s="51"/>
      <c r="N35" s="51"/>
    </row>
    <row r="36" spans="1:14" ht="26.25" thickBot="1" x14ac:dyDescent="0.3">
      <c r="A36" s="31" t="s">
        <v>22</v>
      </c>
      <c r="B36" s="35">
        <v>0</v>
      </c>
      <c r="C36" s="32">
        <v>2</v>
      </c>
      <c r="D36" s="32">
        <v>3</v>
      </c>
      <c r="E36" s="32">
        <v>4</v>
      </c>
      <c r="F36" s="36">
        <v>5</v>
      </c>
      <c r="H36" s="51"/>
      <c r="I36" s="51"/>
      <c r="J36" s="51"/>
      <c r="K36" s="51"/>
      <c r="L36" s="51"/>
      <c r="M36" s="51"/>
      <c r="N36" s="51"/>
    </row>
    <row r="37" spans="1:14" ht="15.75" thickBot="1" x14ac:dyDescent="0.3">
      <c r="A37" s="25" t="s">
        <v>5</v>
      </c>
      <c r="B37" s="26">
        <v>1</v>
      </c>
      <c r="C37" s="27">
        <v>2</v>
      </c>
      <c r="D37" s="27">
        <v>3</v>
      </c>
      <c r="E37" s="27">
        <v>4</v>
      </c>
      <c r="F37" s="28">
        <v>5</v>
      </c>
    </row>
    <row r="38" spans="1:14" ht="15.75" thickBot="1" x14ac:dyDescent="0.3">
      <c r="A38" s="31" t="s">
        <v>23</v>
      </c>
      <c r="B38" s="35">
        <v>0</v>
      </c>
      <c r="C38" s="32">
        <v>4</v>
      </c>
      <c r="D38" s="32">
        <v>7</v>
      </c>
      <c r="E38" s="32">
        <v>10</v>
      </c>
      <c r="F38" s="36">
        <v>13</v>
      </c>
    </row>
    <row r="39" spans="1:14" ht="15.75" thickBot="1" x14ac:dyDescent="0.3">
      <c r="A39" s="25" t="s">
        <v>5</v>
      </c>
      <c r="B39" s="26">
        <v>5</v>
      </c>
      <c r="C39" s="27">
        <v>4</v>
      </c>
      <c r="D39" s="27">
        <v>3</v>
      </c>
      <c r="E39" s="27">
        <v>2</v>
      </c>
      <c r="F39" s="28">
        <v>1</v>
      </c>
    </row>
    <row r="40" spans="1:14" ht="15.75" thickBot="1" x14ac:dyDescent="0.3">
      <c r="A40" s="31" t="s">
        <v>24</v>
      </c>
      <c r="B40" s="35">
        <v>0</v>
      </c>
      <c r="C40" s="32">
        <v>4</v>
      </c>
      <c r="D40" s="32">
        <v>6</v>
      </c>
      <c r="E40" s="32">
        <v>8</v>
      </c>
      <c r="F40" s="36">
        <v>10</v>
      </c>
    </row>
    <row r="41" spans="1:14" ht="15.75" thickBot="1" x14ac:dyDescent="0.3">
      <c r="A41" s="25" t="s">
        <v>5</v>
      </c>
      <c r="B41" s="26">
        <v>1</v>
      </c>
      <c r="C41" s="27">
        <v>2</v>
      </c>
      <c r="D41" s="27">
        <v>3</v>
      </c>
      <c r="E41" s="27">
        <v>4</v>
      </c>
      <c r="F41" s="28">
        <v>5</v>
      </c>
    </row>
    <row r="42" spans="1:14" ht="26.25" thickBot="1" x14ac:dyDescent="0.3">
      <c r="A42" s="31" t="s">
        <v>25</v>
      </c>
      <c r="B42" s="35">
        <v>0</v>
      </c>
      <c r="C42" s="32">
        <v>1</v>
      </c>
      <c r="D42" s="32">
        <v>2</v>
      </c>
      <c r="E42" s="32">
        <v>4</v>
      </c>
      <c r="F42" s="36">
        <v>8</v>
      </c>
    </row>
    <row r="43" spans="1:14" ht="15.75" thickBot="1" x14ac:dyDescent="0.3">
      <c r="A43" s="25" t="s">
        <v>5</v>
      </c>
      <c r="B43" s="26">
        <v>1</v>
      </c>
      <c r="C43" s="27">
        <v>2</v>
      </c>
      <c r="D43" s="27">
        <v>3</v>
      </c>
      <c r="E43" s="27">
        <v>4</v>
      </c>
      <c r="F43" s="28">
        <v>5</v>
      </c>
    </row>
    <row r="44" spans="1:14" ht="39" thickBot="1" x14ac:dyDescent="0.3">
      <c r="A44" s="31" t="s">
        <v>26</v>
      </c>
      <c r="B44" s="35">
        <v>0</v>
      </c>
      <c r="C44" s="32">
        <v>2</v>
      </c>
      <c r="D44" s="32">
        <v>3</v>
      </c>
      <c r="E44" s="32">
        <v>4</v>
      </c>
      <c r="F44" s="36">
        <v>5</v>
      </c>
    </row>
    <row r="45" spans="1:14" ht="15.75" thickBot="1" x14ac:dyDescent="0.3">
      <c r="A45" s="25" t="s">
        <v>5</v>
      </c>
      <c r="B45" s="26">
        <v>1</v>
      </c>
      <c r="C45" s="27">
        <v>2</v>
      </c>
      <c r="D45" s="27">
        <v>3</v>
      </c>
      <c r="E45" s="27">
        <v>4</v>
      </c>
      <c r="F45" s="28">
        <v>5</v>
      </c>
    </row>
    <row r="46" spans="1:14" ht="26.25" thickBot="1" x14ac:dyDescent="0.3">
      <c r="A46" s="31" t="s">
        <v>27</v>
      </c>
      <c r="B46" s="35">
        <v>0</v>
      </c>
      <c r="C46" s="32">
        <v>2</v>
      </c>
      <c r="D46" s="32">
        <v>3</v>
      </c>
      <c r="E46" s="32">
        <v>4</v>
      </c>
      <c r="F46" s="36">
        <v>5</v>
      </c>
    </row>
    <row r="47" spans="1:14" ht="15.75" thickBot="1" x14ac:dyDescent="0.3">
      <c r="A47" s="25" t="s">
        <v>5</v>
      </c>
      <c r="B47" s="26">
        <v>1</v>
      </c>
      <c r="C47" s="27">
        <v>2</v>
      </c>
      <c r="D47" s="27">
        <v>3</v>
      </c>
      <c r="E47" s="27">
        <v>4</v>
      </c>
      <c r="F47" s="28">
        <v>5</v>
      </c>
    </row>
    <row r="48" spans="1:14" ht="26.25" thickBot="1" x14ac:dyDescent="0.3">
      <c r="A48" s="31" t="s">
        <v>28</v>
      </c>
      <c r="B48" s="35">
        <v>1</v>
      </c>
      <c r="C48" s="32">
        <v>2</v>
      </c>
      <c r="D48" s="32">
        <v>3</v>
      </c>
      <c r="E48" s="32">
        <v>4</v>
      </c>
      <c r="F48" s="36">
        <v>5</v>
      </c>
    </row>
    <row r="49" spans="1:14" ht="15.75" thickBot="1" x14ac:dyDescent="0.3">
      <c r="A49" s="25" t="s">
        <v>5</v>
      </c>
      <c r="B49" s="26">
        <v>1</v>
      </c>
      <c r="C49" s="27">
        <v>2</v>
      </c>
      <c r="D49" s="27">
        <v>3</v>
      </c>
      <c r="E49" s="27">
        <v>4</v>
      </c>
      <c r="F49" s="28">
        <v>5</v>
      </c>
    </row>
    <row r="50" spans="1:14" ht="15.75" thickBot="1" x14ac:dyDescent="0.3">
      <c r="A50" s="31" t="s">
        <v>29</v>
      </c>
      <c r="B50" s="35">
        <v>1</v>
      </c>
      <c r="C50" s="32">
        <v>2</v>
      </c>
      <c r="D50" s="32">
        <v>3</v>
      </c>
      <c r="E50" s="32">
        <v>4</v>
      </c>
      <c r="F50" s="36">
        <v>5</v>
      </c>
    </row>
    <row r="51" spans="1:14" ht="15.75" thickBot="1" x14ac:dyDescent="0.3">
      <c r="A51" s="25" t="s">
        <v>5</v>
      </c>
      <c r="B51" s="26">
        <v>5</v>
      </c>
      <c r="C51" s="27">
        <v>4</v>
      </c>
      <c r="D51" s="27">
        <v>3</v>
      </c>
      <c r="E51" s="27">
        <v>2</v>
      </c>
      <c r="F51" s="28">
        <v>1</v>
      </c>
    </row>
    <row r="52" spans="1:14" ht="26.25" thickBot="1" x14ac:dyDescent="0.3">
      <c r="A52" s="31" t="s">
        <v>30</v>
      </c>
      <c r="B52" s="35">
        <v>0</v>
      </c>
      <c r="C52" s="32">
        <v>4</v>
      </c>
      <c r="D52" s="32">
        <v>6</v>
      </c>
      <c r="E52" s="32">
        <v>8</v>
      </c>
      <c r="F52" s="36">
        <v>10</v>
      </c>
    </row>
    <row r="53" spans="1:14" ht="15.75" thickBot="1" x14ac:dyDescent="0.3">
      <c r="A53" s="25" t="s">
        <v>5</v>
      </c>
      <c r="B53" s="26">
        <v>5</v>
      </c>
      <c r="C53" s="27">
        <v>4</v>
      </c>
      <c r="D53" s="27">
        <v>3</v>
      </c>
      <c r="E53" s="27">
        <v>2</v>
      </c>
      <c r="F53" s="28">
        <v>1</v>
      </c>
    </row>
    <row r="54" spans="1:14" ht="15.75" thickBot="1" x14ac:dyDescent="0.3">
      <c r="A54" s="31" t="s">
        <v>31</v>
      </c>
      <c r="B54" s="35">
        <v>1</v>
      </c>
      <c r="C54" s="32">
        <v>2</v>
      </c>
      <c r="D54" s="32">
        <v>3</v>
      </c>
      <c r="E54" s="32">
        <v>4</v>
      </c>
      <c r="F54" s="36">
        <v>5</v>
      </c>
      <c r="H54" s="51"/>
      <c r="I54" s="51"/>
      <c r="J54" s="51"/>
      <c r="K54" s="51"/>
      <c r="L54" s="51"/>
      <c r="M54" s="51"/>
      <c r="N54" s="51"/>
    </row>
    <row r="55" spans="1:14" ht="15.75" thickBot="1" x14ac:dyDescent="0.3">
      <c r="A55" s="25" t="s">
        <v>5</v>
      </c>
      <c r="B55" s="26">
        <v>1</v>
      </c>
      <c r="C55" s="27">
        <v>2</v>
      </c>
      <c r="D55" s="27">
        <v>3</v>
      </c>
      <c r="E55" s="27">
        <v>4</v>
      </c>
      <c r="F55" s="28">
        <v>5</v>
      </c>
      <c r="H55" s="51"/>
      <c r="I55" s="52"/>
      <c r="J55" s="52"/>
      <c r="K55" s="52"/>
      <c r="L55" s="52"/>
      <c r="M55" s="52"/>
      <c r="N55" s="51"/>
    </row>
    <row r="56" spans="1:14" ht="15.75" thickBot="1" x14ac:dyDescent="0.3">
      <c r="A56" s="31" t="s">
        <v>32</v>
      </c>
      <c r="B56" s="35">
        <v>1</v>
      </c>
      <c r="C56" s="32">
        <v>2</v>
      </c>
      <c r="D56" s="32">
        <v>3</v>
      </c>
      <c r="E56" s="32">
        <v>4</v>
      </c>
      <c r="F56" s="36">
        <v>5</v>
      </c>
      <c r="H56" s="51"/>
      <c r="I56" s="53"/>
      <c r="J56" s="53"/>
      <c r="K56" s="53"/>
      <c r="L56" s="53"/>
      <c r="M56" s="53"/>
      <c r="N56" s="51"/>
    </row>
    <row r="57" spans="1:14" ht="16.5" thickBot="1" x14ac:dyDescent="0.3">
      <c r="A57" s="794" t="s">
        <v>222</v>
      </c>
      <c r="B57" s="794"/>
      <c r="C57" s="794"/>
      <c r="D57" s="794"/>
      <c r="E57" s="794"/>
      <c r="F57" s="794"/>
      <c r="H57" s="51"/>
      <c r="I57" s="51"/>
      <c r="J57" s="51"/>
      <c r="K57" s="51"/>
      <c r="L57" s="51"/>
      <c r="M57" s="51"/>
      <c r="N57" s="51"/>
    </row>
    <row r="58" spans="1:14" ht="15.75" thickBot="1" x14ac:dyDescent="0.3">
      <c r="A58" s="25" t="s">
        <v>5</v>
      </c>
      <c r="B58" s="26">
        <v>1</v>
      </c>
      <c r="C58" s="27">
        <v>2</v>
      </c>
      <c r="D58" s="27">
        <v>3</v>
      </c>
      <c r="E58" s="27">
        <v>4</v>
      </c>
      <c r="F58" s="28">
        <v>5</v>
      </c>
    </row>
    <row r="59" spans="1:14" ht="15.75" thickBot="1" x14ac:dyDescent="0.3">
      <c r="A59" s="31" t="s">
        <v>15</v>
      </c>
      <c r="B59" s="35">
        <v>0</v>
      </c>
      <c r="C59" s="32">
        <v>16</v>
      </c>
      <c r="D59" s="32">
        <v>29</v>
      </c>
      <c r="E59" s="32">
        <v>43</v>
      </c>
      <c r="F59" s="36">
        <v>59</v>
      </c>
    </row>
    <row r="60" spans="1:14" ht="15.75" x14ac:dyDescent="0.25">
      <c r="A60" s="1"/>
    </row>
    <row r="61" spans="1:14" ht="15.75" x14ac:dyDescent="0.25">
      <c r="A61" s="1" t="s">
        <v>34</v>
      </c>
    </row>
    <row r="62" spans="1:14" ht="16.5" thickBot="1" x14ac:dyDescent="0.3">
      <c r="A62" s="10" t="s">
        <v>223</v>
      </c>
    </row>
    <row r="63" spans="1:14" ht="15" customHeight="1" thickBot="1" x14ac:dyDescent="0.3">
      <c r="A63" s="13" t="s">
        <v>36</v>
      </c>
      <c r="B63" s="46" t="s">
        <v>38</v>
      </c>
      <c r="C63" s="46" t="s">
        <v>39</v>
      </c>
      <c r="D63" s="46" t="s">
        <v>40</v>
      </c>
      <c r="E63" s="46" t="s">
        <v>41</v>
      </c>
      <c r="F63" s="46" t="s">
        <v>42</v>
      </c>
      <c r="G63" s="46" t="s">
        <v>43</v>
      </c>
      <c r="H63" s="46" t="s">
        <v>44</v>
      </c>
      <c r="I63" s="46" t="s">
        <v>45</v>
      </c>
      <c r="J63" s="46" t="s">
        <v>46</v>
      </c>
      <c r="K63" s="46" t="s">
        <v>47</v>
      </c>
    </row>
    <row r="64" spans="1:14" ht="15.75" thickBot="1" x14ac:dyDescent="0.3">
      <c r="A64" s="14" t="s">
        <v>37</v>
      </c>
      <c r="B64" s="44">
        <v>1</v>
      </c>
      <c r="C64" s="44">
        <v>151</v>
      </c>
      <c r="D64" s="44">
        <v>156</v>
      </c>
      <c r="E64" s="44">
        <v>161</v>
      </c>
      <c r="F64" s="44">
        <v>166</v>
      </c>
      <c r="G64" s="44">
        <v>171</v>
      </c>
      <c r="H64" s="44">
        <v>176</v>
      </c>
      <c r="I64" s="44">
        <v>181</v>
      </c>
      <c r="J64" s="44">
        <v>186</v>
      </c>
      <c r="K64" s="44">
        <v>191</v>
      </c>
    </row>
    <row r="65" spans="1:11" ht="16.5" thickTop="1" thickBot="1" x14ac:dyDescent="0.3">
      <c r="A65" s="15">
        <v>0</v>
      </c>
      <c r="B65" s="16">
        <v>5</v>
      </c>
      <c r="C65" s="17">
        <v>5</v>
      </c>
      <c r="D65" s="17">
        <v>4</v>
      </c>
      <c r="E65" s="17">
        <v>3</v>
      </c>
      <c r="F65" s="17">
        <v>2</v>
      </c>
      <c r="G65" s="17">
        <v>1</v>
      </c>
      <c r="H65" s="17">
        <v>0</v>
      </c>
      <c r="I65" s="17">
        <v>-1</v>
      </c>
      <c r="J65" s="17">
        <v>-2</v>
      </c>
      <c r="K65" s="17">
        <v>-3</v>
      </c>
    </row>
    <row r="66" spans="1:11" ht="15.75" thickBot="1" x14ac:dyDescent="0.3">
      <c r="A66" s="18">
        <v>51</v>
      </c>
      <c r="B66" s="19">
        <v>4</v>
      </c>
      <c r="C66" s="16">
        <v>5</v>
      </c>
      <c r="D66" s="19">
        <v>5</v>
      </c>
      <c r="E66" s="19">
        <v>4</v>
      </c>
      <c r="F66" s="19">
        <v>3</v>
      </c>
      <c r="G66" s="19">
        <v>2</v>
      </c>
      <c r="H66" s="19">
        <v>1</v>
      </c>
      <c r="I66" s="19">
        <v>0</v>
      </c>
      <c r="J66" s="19">
        <v>-1</v>
      </c>
      <c r="K66" s="19">
        <v>-2</v>
      </c>
    </row>
    <row r="67" spans="1:11" ht="15.75" thickBot="1" x14ac:dyDescent="0.3">
      <c r="A67" s="18">
        <v>56</v>
      </c>
      <c r="B67" s="17">
        <v>3</v>
      </c>
      <c r="C67" s="17">
        <v>4</v>
      </c>
      <c r="D67" s="16">
        <v>5</v>
      </c>
      <c r="E67" s="17">
        <v>5</v>
      </c>
      <c r="F67" s="17">
        <v>4</v>
      </c>
      <c r="G67" s="17">
        <v>3</v>
      </c>
      <c r="H67" s="17">
        <v>2</v>
      </c>
      <c r="I67" s="17">
        <v>1</v>
      </c>
      <c r="J67" s="17">
        <v>0</v>
      </c>
      <c r="K67" s="17">
        <v>-1</v>
      </c>
    </row>
    <row r="68" spans="1:11" ht="15.75" thickBot="1" x14ac:dyDescent="0.3">
      <c r="A68" s="18">
        <v>61</v>
      </c>
      <c r="B68" s="19">
        <v>2</v>
      </c>
      <c r="C68" s="19">
        <v>3</v>
      </c>
      <c r="D68" s="19">
        <v>4</v>
      </c>
      <c r="E68" s="16">
        <v>5</v>
      </c>
      <c r="F68" s="19">
        <v>5</v>
      </c>
      <c r="G68" s="19">
        <v>4</v>
      </c>
      <c r="H68" s="19">
        <v>3</v>
      </c>
      <c r="I68" s="19">
        <v>2</v>
      </c>
      <c r="J68" s="19">
        <v>1</v>
      </c>
      <c r="K68" s="19">
        <v>0</v>
      </c>
    </row>
    <row r="69" spans="1:11" ht="15.75" thickBot="1" x14ac:dyDescent="0.3">
      <c r="A69" s="18">
        <v>66</v>
      </c>
      <c r="B69" s="17">
        <v>1</v>
      </c>
      <c r="C69" s="17">
        <v>2</v>
      </c>
      <c r="D69" s="17">
        <v>3</v>
      </c>
      <c r="E69" s="17">
        <v>4</v>
      </c>
      <c r="F69" s="16">
        <v>5</v>
      </c>
      <c r="G69" s="17">
        <v>5</v>
      </c>
      <c r="H69" s="17">
        <v>4</v>
      </c>
      <c r="I69" s="17">
        <v>3</v>
      </c>
      <c r="J69" s="17">
        <v>2</v>
      </c>
      <c r="K69" s="17">
        <v>1</v>
      </c>
    </row>
    <row r="70" spans="1:11" ht="15.75" thickBot="1" x14ac:dyDescent="0.3">
      <c r="A70" s="18">
        <v>71</v>
      </c>
      <c r="B70" s="19">
        <v>0</v>
      </c>
      <c r="C70" s="19">
        <v>1</v>
      </c>
      <c r="D70" s="19">
        <v>2</v>
      </c>
      <c r="E70" s="19">
        <v>3</v>
      </c>
      <c r="F70" s="19">
        <v>4</v>
      </c>
      <c r="G70" s="16">
        <v>5</v>
      </c>
      <c r="H70" s="19">
        <v>5</v>
      </c>
      <c r="I70" s="19">
        <v>4</v>
      </c>
      <c r="J70" s="19">
        <v>3</v>
      </c>
      <c r="K70" s="19">
        <v>2</v>
      </c>
    </row>
    <row r="71" spans="1:11" ht="15.75" thickBot="1" x14ac:dyDescent="0.3">
      <c r="A71" s="18">
        <v>76</v>
      </c>
      <c r="B71" s="17">
        <v>-1</v>
      </c>
      <c r="C71" s="17">
        <v>0</v>
      </c>
      <c r="D71" s="17">
        <v>1</v>
      </c>
      <c r="E71" s="17">
        <v>2</v>
      </c>
      <c r="F71" s="17">
        <v>3</v>
      </c>
      <c r="G71" s="17">
        <v>4</v>
      </c>
      <c r="H71" s="16">
        <v>5</v>
      </c>
      <c r="I71" s="17">
        <v>5</v>
      </c>
      <c r="J71" s="17">
        <v>4</v>
      </c>
      <c r="K71" s="17">
        <v>3</v>
      </c>
    </row>
    <row r="72" spans="1:11" ht="15.75" thickBot="1" x14ac:dyDescent="0.3">
      <c r="A72" s="18">
        <v>81</v>
      </c>
      <c r="B72" s="19">
        <v>-2</v>
      </c>
      <c r="C72" s="19">
        <v>-1</v>
      </c>
      <c r="D72" s="19">
        <v>0</v>
      </c>
      <c r="E72" s="19">
        <v>1</v>
      </c>
      <c r="F72" s="19">
        <v>2</v>
      </c>
      <c r="G72" s="19">
        <v>3</v>
      </c>
      <c r="H72" s="19">
        <v>4</v>
      </c>
      <c r="I72" s="16">
        <v>5</v>
      </c>
      <c r="J72" s="19">
        <v>5</v>
      </c>
      <c r="K72" s="19">
        <v>4</v>
      </c>
    </row>
    <row r="73" spans="1:11" ht="15.75" thickBot="1" x14ac:dyDescent="0.3">
      <c r="A73" s="18">
        <v>86</v>
      </c>
      <c r="B73" s="17">
        <v>-3</v>
      </c>
      <c r="C73" s="17">
        <v>-2</v>
      </c>
      <c r="D73" s="17">
        <v>-1</v>
      </c>
      <c r="E73" s="17">
        <v>0</v>
      </c>
      <c r="F73" s="17">
        <v>1</v>
      </c>
      <c r="G73" s="17">
        <v>2</v>
      </c>
      <c r="H73" s="17">
        <v>3</v>
      </c>
      <c r="I73" s="17">
        <v>4</v>
      </c>
      <c r="J73" s="16">
        <v>5</v>
      </c>
      <c r="K73" s="17">
        <v>5</v>
      </c>
    </row>
    <row r="74" spans="1:11" ht="15.75" thickBot="1" x14ac:dyDescent="0.3">
      <c r="A74" s="18">
        <v>91</v>
      </c>
      <c r="B74" s="19">
        <v>-4</v>
      </c>
      <c r="C74" s="19">
        <v>-3</v>
      </c>
      <c r="D74" s="19">
        <v>-2</v>
      </c>
      <c r="E74" s="19">
        <v>-1</v>
      </c>
      <c r="F74" s="19">
        <v>0</v>
      </c>
      <c r="G74" s="19">
        <v>1</v>
      </c>
      <c r="H74" s="19">
        <v>2</v>
      </c>
      <c r="I74" s="19">
        <v>3</v>
      </c>
      <c r="J74" s="19">
        <v>4</v>
      </c>
      <c r="K74" s="16">
        <v>5</v>
      </c>
    </row>
    <row r="75" spans="1:11" ht="15.75" thickBot="1" x14ac:dyDescent="0.3">
      <c r="A75" s="18">
        <v>96</v>
      </c>
      <c r="B75" s="17">
        <v>-5</v>
      </c>
      <c r="C75" s="17">
        <v>-4</v>
      </c>
      <c r="D75" s="17">
        <v>-3</v>
      </c>
      <c r="E75" s="17">
        <v>-2</v>
      </c>
      <c r="F75" s="17">
        <v>-1</v>
      </c>
      <c r="G75" s="17">
        <v>0</v>
      </c>
      <c r="H75" s="17">
        <v>1</v>
      </c>
      <c r="I75" s="17">
        <v>2</v>
      </c>
      <c r="J75" s="17">
        <v>3</v>
      </c>
      <c r="K75" s="16">
        <v>4</v>
      </c>
    </row>
    <row r="76" spans="1:11" ht="15.75" thickBot="1" x14ac:dyDescent="0.3">
      <c r="A76" s="18">
        <v>101</v>
      </c>
      <c r="B76" s="19">
        <v>-5</v>
      </c>
      <c r="C76" s="19">
        <v>-5</v>
      </c>
      <c r="D76" s="19">
        <v>-4</v>
      </c>
      <c r="E76" s="19">
        <v>-3</v>
      </c>
      <c r="F76" s="19">
        <v>-2</v>
      </c>
      <c r="G76" s="19">
        <v>-1</v>
      </c>
      <c r="H76" s="19">
        <v>0</v>
      </c>
      <c r="I76" s="19">
        <v>1</v>
      </c>
      <c r="J76" s="19">
        <v>2</v>
      </c>
      <c r="K76" s="16">
        <v>3</v>
      </c>
    </row>
    <row r="77" spans="1:11" ht="15.75" thickBot="1" x14ac:dyDescent="0.3">
      <c r="A77" s="18">
        <v>106</v>
      </c>
      <c r="B77" s="17">
        <v>-5</v>
      </c>
      <c r="C77" s="17">
        <v>-5</v>
      </c>
      <c r="D77" s="17">
        <v>-5</v>
      </c>
      <c r="E77" s="17">
        <v>-4</v>
      </c>
      <c r="F77" s="17">
        <v>-3</v>
      </c>
      <c r="G77" s="17">
        <v>-2</v>
      </c>
      <c r="H77" s="17">
        <v>-1</v>
      </c>
      <c r="I77" s="17">
        <v>0</v>
      </c>
      <c r="J77" s="17">
        <v>1</v>
      </c>
      <c r="K77" s="16">
        <v>2</v>
      </c>
    </row>
    <row r="78" spans="1:11" ht="15.75" thickBot="1" x14ac:dyDescent="0.3">
      <c r="A78" s="18">
        <v>111</v>
      </c>
      <c r="B78" s="19">
        <v>-5</v>
      </c>
      <c r="C78" s="19">
        <v>-5</v>
      </c>
      <c r="D78" s="19">
        <v>-5</v>
      </c>
      <c r="E78" s="19">
        <v>-5</v>
      </c>
      <c r="F78" s="19">
        <v>-4</v>
      </c>
      <c r="G78" s="19">
        <v>-3</v>
      </c>
      <c r="H78" s="19">
        <v>-2</v>
      </c>
      <c r="I78" s="19">
        <v>-1</v>
      </c>
      <c r="J78" s="19">
        <v>0</v>
      </c>
      <c r="K78" s="16">
        <v>1</v>
      </c>
    </row>
    <row r="79" spans="1:11" ht="15.75" thickBot="1" x14ac:dyDescent="0.3">
      <c r="A79" s="43">
        <v>120</v>
      </c>
      <c r="B79" s="17">
        <v>-5</v>
      </c>
      <c r="C79" s="17">
        <v>-5</v>
      </c>
      <c r="D79" s="17">
        <v>-5</v>
      </c>
      <c r="E79" s="17">
        <v>-5</v>
      </c>
      <c r="F79" s="17">
        <v>-5</v>
      </c>
      <c r="G79" s="17">
        <v>-4</v>
      </c>
      <c r="H79" s="17">
        <v>-3</v>
      </c>
      <c r="I79" s="17">
        <v>-2</v>
      </c>
      <c r="J79" s="17">
        <v>-1</v>
      </c>
      <c r="K79" s="16">
        <v>0</v>
      </c>
    </row>
    <row r="80" spans="1:11" ht="16.5" thickBot="1" x14ac:dyDescent="0.3">
      <c r="A80" s="795" t="s">
        <v>224</v>
      </c>
      <c r="B80" s="795"/>
      <c r="C80" s="795"/>
      <c r="D80" s="795"/>
      <c r="E80" s="795"/>
      <c r="F80" s="795"/>
    </row>
    <row r="81" spans="1:11" ht="15" customHeight="1" x14ac:dyDescent="0.25">
      <c r="A81" s="13" t="s">
        <v>36</v>
      </c>
      <c r="B81" s="46" t="s">
        <v>38</v>
      </c>
      <c r="C81" s="46" t="s">
        <v>39</v>
      </c>
      <c r="D81" s="46" t="s">
        <v>40</v>
      </c>
      <c r="E81" s="46" t="s">
        <v>41</v>
      </c>
      <c r="F81" s="46" t="s">
        <v>42</v>
      </c>
      <c r="G81" s="46" t="s">
        <v>43</v>
      </c>
      <c r="H81" s="46" t="s">
        <v>44</v>
      </c>
      <c r="I81" s="46" t="s">
        <v>45</v>
      </c>
      <c r="J81" s="46" t="s">
        <v>46</v>
      </c>
      <c r="K81" s="46" t="s">
        <v>47</v>
      </c>
    </row>
    <row r="82" spans="1:11" ht="15.75" thickBot="1" x14ac:dyDescent="0.3">
      <c r="A82" s="14" t="s">
        <v>48</v>
      </c>
      <c r="B82" s="45">
        <v>1</v>
      </c>
      <c r="C82" s="45">
        <v>151</v>
      </c>
      <c r="D82" s="45">
        <v>156</v>
      </c>
      <c r="E82" s="45">
        <v>161</v>
      </c>
      <c r="F82" s="45">
        <v>166</v>
      </c>
      <c r="G82" s="45">
        <v>171</v>
      </c>
      <c r="H82" s="45">
        <v>176</v>
      </c>
      <c r="I82" s="45">
        <v>181</v>
      </c>
      <c r="J82" s="45">
        <v>186</v>
      </c>
      <c r="K82" s="45">
        <v>191</v>
      </c>
    </row>
    <row r="83" spans="1:11" ht="16.5" thickTop="1" thickBot="1" x14ac:dyDescent="0.3">
      <c r="A83" s="15">
        <v>0</v>
      </c>
      <c r="B83" s="16">
        <v>5</v>
      </c>
      <c r="C83" s="17">
        <v>5</v>
      </c>
      <c r="D83" s="17">
        <v>4</v>
      </c>
      <c r="E83" s="17">
        <v>3</v>
      </c>
      <c r="F83" s="17">
        <v>2</v>
      </c>
      <c r="G83" s="17">
        <v>1</v>
      </c>
      <c r="H83" s="17">
        <v>0</v>
      </c>
      <c r="I83" s="17">
        <v>-1</v>
      </c>
      <c r="J83" s="17">
        <v>-2</v>
      </c>
      <c r="K83" s="17">
        <v>-3</v>
      </c>
    </row>
    <row r="84" spans="1:11" ht="15.75" thickBot="1" x14ac:dyDescent="0.3">
      <c r="A84" s="18">
        <v>58</v>
      </c>
      <c r="B84" s="19">
        <v>4</v>
      </c>
      <c r="C84" s="16">
        <v>5</v>
      </c>
      <c r="D84" s="19">
        <v>5</v>
      </c>
      <c r="E84" s="19">
        <v>4</v>
      </c>
      <c r="F84" s="19">
        <v>3</v>
      </c>
      <c r="G84" s="19">
        <v>2</v>
      </c>
      <c r="H84" s="19">
        <v>1</v>
      </c>
      <c r="I84" s="19">
        <v>0</v>
      </c>
      <c r="J84" s="19">
        <v>-1</v>
      </c>
      <c r="K84" s="19">
        <v>-2</v>
      </c>
    </row>
    <row r="85" spans="1:11" ht="15.75" thickBot="1" x14ac:dyDescent="0.3">
      <c r="A85" s="18">
        <v>60</v>
      </c>
      <c r="B85" s="17">
        <v>3</v>
      </c>
      <c r="C85" s="17">
        <v>4</v>
      </c>
      <c r="D85" s="16">
        <v>5</v>
      </c>
      <c r="E85" s="17">
        <v>5</v>
      </c>
      <c r="F85" s="17">
        <v>4</v>
      </c>
      <c r="G85" s="17">
        <v>3</v>
      </c>
      <c r="H85" s="17">
        <v>2</v>
      </c>
      <c r="I85" s="17">
        <v>1</v>
      </c>
      <c r="J85" s="17">
        <v>0</v>
      </c>
      <c r="K85" s="17">
        <v>-1</v>
      </c>
    </row>
    <row r="86" spans="1:11" ht="15.75" thickBot="1" x14ac:dyDescent="0.3">
      <c r="A86" s="18">
        <v>62</v>
      </c>
      <c r="B86" s="19">
        <v>2</v>
      </c>
      <c r="C86" s="19">
        <v>3</v>
      </c>
      <c r="D86" s="19">
        <v>4</v>
      </c>
      <c r="E86" s="16">
        <v>5</v>
      </c>
      <c r="F86" s="19">
        <v>5</v>
      </c>
      <c r="G86" s="19">
        <v>4</v>
      </c>
      <c r="H86" s="19">
        <v>3</v>
      </c>
      <c r="I86" s="19">
        <v>2</v>
      </c>
      <c r="J86" s="19">
        <v>1</v>
      </c>
      <c r="K86" s="19">
        <v>0</v>
      </c>
    </row>
    <row r="87" spans="1:11" ht="15.75" thickBot="1" x14ac:dyDescent="0.3">
      <c r="A87" s="18">
        <v>64</v>
      </c>
      <c r="B87" s="17">
        <v>1</v>
      </c>
      <c r="C87" s="17">
        <v>2</v>
      </c>
      <c r="D87" s="17">
        <v>3</v>
      </c>
      <c r="E87" s="17">
        <v>4</v>
      </c>
      <c r="F87" s="16">
        <v>5</v>
      </c>
      <c r="G87" s="17">
        <v>5</v>
      </c>
      <c r="H87" s="17">
        <v>4</v>
      </c>
      <c r="I87" s="17">
        <v>3</v>
      </c>
      <c r="J87" s="17">
        <v>2</v>
      </c>
      <c r="K87" s="17">
        <v>1</v>
      </c>
    </row>
    <row r="88" spans="1:11" ht="15.75" thickBot="1" x14ac:dyDescent="0.3">
      <c r="A88" s="18">
        <v>66</v>
      </c>
      <c r="B88" s="19">
        <v>0</v>
      </c>
      <c r="C88" s="19">
        <v>1</v>
      </c>
      <c r="D88" s="19">
        <v>2</v>
      </c>
      <c r="E88" s="19">
        <v>3</v>
      </c>
      <c r="F88" s="19">
        <v>4</v>
      </c>
      <c r="G88" s="16">
        <v>5</v>
      </c>
      <c r="H88" s="19">
        <v>5</v>
      </c>
      <c r="I88" s="19">
        <v>4</v>
      </c>
      <c r="J88" s="19">
        <v>3</v>
      </c>
      <c r="K88" s="19">
        <v>2</v>
      </c>
    </row>
    <row r="89" spans="1:11" ht="15.75" thickBot="1" x14ac:dyDescent="0.3">
      <c r="A89" s="18">
        <v>67</v>
      </c>
      <c r="B89" s="17">
        <v>-1</v>
      </c>
      <c r="C89" s="17">
        <v>0</v>
      </c>
      <c r="D89" s="17">
        <v>1</v>
      </c>
      <c r="E89" s="17">
        <v>2</v>
      </c>
      <c r="F89" s="17">
        <v>3</v>
      </c>
      <c r="G89" s="17">
        <v>4</v>
      </c>
      <c r="H89" s="16">
        <v>5</v>
      </c>
      <c r="I89" s="17">
        <v>5</v>
      </c>
      <c r="J89" s="17">
        <v>4</v>
      </c>
      <c r="K89" s="17">
        <v>3</v>
      </c>
    </row>
    <row r="90" spans="1:11" ht="15.75" thickBot="1" x14ac:dyDescent="0.3">
      <c r="A90" s="18">
        <v>69</v>
      </c>
      <c r="B90" s="19">
        <v>-2</v>
      </c>
      <c r="C90" s="19">
        <v>-1</v>
      </c>
      <c r="D90" s="19">
        <v>0</v>
      </c>
      <c r="E90" s="19">
        <v>1</v>
      </c>
      <c r="F90" s="19">
        <v>2</v>
      </c>
      <c r="G90" s="19">
        <v>3</v>
      </c>
      <c r="H90" s="19">
        <v>4</v>
      </c>
      <c r="I90" s="16">
        <v>5</v>
      </c>
      <c r="J90" s="19">
        <v>5</v>
      </c>
      <c r="K90" s="19">
        <v>4</v>
      </c>
    </row>
    <row r="91" spans="1:11" ht="15.75" thickBot="1" x14ac:dyDescent="0.3">
      <c r="A91" s="18">
        <v>71</v>
      </c>
      <c r="B91" s="17">
        <v>-3</v>
      </c>
      <c r="C91" s="17">
        <v>-2</v>
      </c>
      <c r="D91" s="17">
        <v>-1</v>
      </c>
      <c r="E91" s="17">
        <v>0</v>
      </c>
      <c r="F91" s="17">
        <v>1</v>
      </c>
      <c r="G91" s="17">
        <v>2</v>
      </c>
      <c r="H91" s="17">
        <v>3</v>
      </c>
      <c r="I91" s="17">
        <v>4</v>
      </c>
      <c r="J91" s="16">
        <v>5</v>
      </c>
      <c r="K91" s="17">
        <v>5</v>
      </c>
    </row>
    <row r="92" spans="1:11" ht="15.75" thickBot="1" x14ac:dyDescent="0.3">
      <c r="A92" s="18">
        <v>73</v>
      </c>
      <c r="B92" s="19">
        <v>-4</v>
      </c>
      <c r="C92" s="19">
        <v>-3</v>
      </c>
      <c r="D92" s="19">
        <v>-2</v>
      </c>
      <c r="E92" s="19">
        <v>-1</v>
      </c>
      <c r="F92" s="19">
        <v>0</v>
      </c>
      <c r="G92" s="19">
        <v>1</v>
      </c>
      <c r="H92" s="19">
        <v>2</v>
      </c>
      <c r="I92" s="19">
        <v>3</v>
      </c>
      <c r="J92" s="19">
        <v>4</v>
      </c>
      <c r="K92" s="16">
        <v>5</v>
      </c>
    </row>
    <row r="93" spans="1:11" ht="15.75" thickBot="1" x14ac:dyDescent="0.3">
      <c r="A93" s="18">
        <v>75</v>
      </c>
      <c r="B93" s="17">
        <v>-5</v>
      </c>
      <c r="C93" s="17">
        <v>-4</v>
      </c>
      <c r="D93" s="17">
        <v>-3</v>
      </c>
      <c r="E93" s="17">
        <v>-2</v>
      </c>
      <c r="F93" s="17">
        <v>-1</v>
      </c>
      <c r="G93" s="17">
        <v>0</v>
      </c>
      <c r="H93" s="17">
        <v>1</v>
      </c>
      <c r="I93" s="17">
        <v>2</v>
      </c>
      <c r="J93" s="17">
        <v>3</v>
      </c>
      <c r="K93" s="16">
        <v>5</v>
      </c>
    </row>
    <row r="94" spans="1:11" ht="15.75" thickBot="1" x14ac:dyDescent="0.3">
      <c r="A94" s="18">
        <v>77</v>
      </c>
      <c r="B94" s="19">
        <v>-5</v>
      </c>
      <c r="C94" s="19">
        <v>-5</v>
      </c>
      <c r="D94" s="19">
        <v>-4</v>
      </c>
      <c r="E94" s="19">
        <v>-3</v>
      </c>
      <c r="F94" s="19">
        <v>-2</v>
      </c>
      <c r="G94" s="19">
        <v>-1</v>
      </c>
      <c r="H94" s="19">
        <v>0</v>
      </c>
      <c r="I94" s="19">
        <v>1</v>
      </c>
      <c r="J94" s="19">
        <v>2</v>
      </c>
      <c r="K94" s="16">
        <v>4</v>
      </c>
    </row>
    <row r="95" spans="1:11" ht="15.75" thickBot="1" x14ac:dyDescent="0.3">
      <c r="A95" s="18">
        <v>79</v>
      </c>
      <c r="B95" s="17">
        <v>-5</v>
      </c>
      <c r="C95" s="17">
        <v>-5</v>
      </c>
      <c r="D95" s="17">
        <v>-5</v>
      </c>
      <c r="E95" s="17">
        <v>-4</v>
      </c>
      <c r="F95" s="17">
        <v>-3</v>
      </c>
      <c r="G95" s="17">
        <v>-2</v>
      </c>
      <c r="H95" s="17">
        <v>-1</v>
      </c>
      <c r="I95" s="17">
        <v>0</v>
      </c>
      <c r="J95" s="17">
        <v>1</v>
      </c>
      <c r="K95" s="16">
        <v>3</v>
      </c>
    </row>
    <row r="96" spans="1:11" ht="15.75" thickBot="1" x14ac:dyDescent="0.3">
      <c r="A96" s="18">
        <v>81</v>
      </c>
      <c r="B96" s="19">
        <v>-5</v>
      </c>
      <c r="C96" s="19">
        <v>-5</v>
      </c>
      <c r="D96" s="19">
        <v>-5</v>
      </c>
      <c r="E96" s="19">
        <v>-5</v>
      </c>
      <c r="F96" s="19">
        <v>-4</v>
      </c>
      <c r="G96" s="19">
        <v>-3</v>
      </c>
      <c r="H96" s="19">
        <v>-2</v>
      </c>
      <c r="I96" s="19">
        <v>-1</v>
      </c>
      <c r="J96" s="19">
        <v>0</v>
      </c>
      <c r="K96" s="16">
        <v>2</v>
      </c>
    </row>
    <row r="97" spans="1:11" ht="15.75" thickBot="1" x14ac:dyDescent="0.3">
      <c r="A97" s="43">
        <v>83</v>
      </c>
      <c r="B97" s="17">
        <v>-5</v>
      </c>
      <c r="C97" s="17">
        <v>-5</v>
      </c>
      <c r="D97" s="17">
        <v>-5</v>
      </c>
      <c r="E97" s="17">
        <v>-5</v>
      </c>
      <c r="F97" s="17">
        <v>-5</v>
      </c>
      <c r="G97" s="17">
        <v>-4</v>
      </c>
      <c r="H97" s="17">
        <v>-3</v>
      </c>
      <c r="I97" s="17">
        <v>-2</v>
      </c>
      <c r="J97" s="17">
        <v>-1</v>
      </c>
      <c r="K97" s="16">
        <v>1</v>
      </c>
    </row>
    <row r="98" spans="1:11" ht="16.5" thickBot="1" x14ac:dyDescent="0.3">
      <c r="A98" s="796" t="s">
        <v>49</v>
      </c>
      <c r="B98" s="796"/>
      <c r="C98" s="796"/>
      <c r="D98" s="796"/>
      <c r="E98" s="796"/>
      <c r="F98" s="796"/>
      <c r="G98" s="796"/>
      <c r="H98" s="796"/>
      <c r="I98" s="796"/>
      <c r="J98" s="796"/>
      <c r="K98" s="796"/>
    </row>
    <row r="99" spans="1:11" ht="15" customHeight="1" x14ac:dyDescent="0.25">
      <c r="A99" s="13" t="s">
        <v>36</v>
      </c>
      <c r="B99" s="46" t="s">
        <v>38</v>
      </c>
      <c r="C99" s="46" t="s">
        <v>39</v>
      </c>
      <c r="D99" s="46" t="s">
        <v>40</v>
      </c>
      <c r="E99" s="46" t="s">
        <v>41</v>
      </c>
      <c r="F99" s="46" t="s">
        <v>42</v>
      </c>
      <c r="G99" s="46" t="s">
        <v>43</v>
      </c>
      <c r="H99" s="46" t="s">
        <v>44</v>
      </c>
      <c r="I99" s="46" t="s">
        <v>45</v>
      </c>
      <c r="J99" s="46" t="s">
        <v>46</v>
      </c>
      <c r="K99" s="46" t="s">
        <v>47</v>
      </c>
    </row>
    <row r="100" spans="1:11" ht="15.75" thickBot="1" x14ac:dyDescent="0.3">
      <c r="A100" s="14" t="s">
        <v>48</v>
      </c>
      <c r="B100" s="45">
        <v>1</v>
      </c>
      <c r="C100" s="45">
        <v>151</v>
      </c>
      <c r="D100" s="45">
        <v>156</v>
      </c>
      <c r="E100" s="45">
        <v>161</v>
      </c>
      <c r="F100" s="45">
        <v>166</v>
      </c>
      <c r="G100" s="45">
        <v>171</v>
      </c>
      <c r="H100" s="45">
        <v>176</v>
      </c>
      <c r="I100" s="45">
        <v>181</v>
      </c>
      <c r="J100" s="45">
        <v>186</v>
      </c>
      <c r="K100" s="45">
        <v>191</v>
      </c>
    </row>
    <row r="101" spans="1:11" ht="16.5" thickTop="1" thickBot="1" x14ac:dyDescent="0.3">
      <c r="A101" s="15">
        <v>0</v>
      </c>
      <c r="B101" s="16">
        <v>5</v>
      </c>
      <c r="C101" s="17">
        <v>5</v>
      </c>
      <c r="D101" s="17">
        <v>4</v>
      </c>
      <c r="E101" s="17">
        <v>3</v>
      </c>
      <c r="F101" s="17">
        <v>2</v>
      </c>
      <c r="G101" s="17">
        <v>1</v>
      </c>
      <c r="H101" s="17">
        <v>0</v>
      </c>
      <c r="I101" s="17">
        <v>-1</v>
      </c>
      <c r="J101" s="17">
        <v>-2</v>
      </c>
      <c r="K101" s="17">
        <v>-3</v>
      </c>
    </row>
    <row r="102" spans="1:11" ht="15.75" thickBot="1" x14ac:dyDescent="0.3">
      <c r="A102" s="18">
        <v>76</v>
      </c>
      <c r="B102" s="19">
        <v>4</v>
      </c>
      <c r="C102" s="16">
        <v>5</v>
      </c>
      <c r="D102" s="19">
        <v>5</v>
      </c>
      <c r="E102" s="19">
        <v>4</v>
      </c>
      <c r="F102" s="19">
        <v>3</v>
      </c>
      <c r="G102" s="19">
        <v>2</v>
      </c>
      <c r="H102" s="19">
        <v>1</v>
      </c>
      <c r="I102" s="19">
        <v>0</v>
      </c>
      <c r="J102" s="19">
        <v>-1</v>
      </c>
      <c r="K102" s="19">
        <v>-2</v>
      </c>
    </row>
    <row r="103" spans="1:11" ht="15.75" thickBot="1" x14ac:dyDescent="0.3">
      <c r="A103" s="18">
        <v>78</v>
      </c>
      <c r="B103" s="17">
        <v>3</v>
      </c>
      <c r="C103" s="17">
        <v>4</v>
      </c>
      <c r="D103" s="16">
        <v>5</v>
      </c>
      <c r="E103" s="17">
        <v>5</v>
      </c>
      <c r="F103" s="17">
        <v>4</v>
      </c>
      <c r="G103" s="17">
        <v>3</v>
      </c>
      <c r="H103" s="17">
        <v>2</v>
      </c>
      <c r="I103" s="17">
        <v>1</v>
      </c>
      <c r="J103" s="17">
        <v>0</v>
      </c>
      <c r="K103" s="17">
        <v>-1</v>
      </c>
    </row>
    <row r="104" spans="1:11" ht="15.75" thickBot="1" x14ac:dyDescent="0.3">
      <c r="A104" s="18">
        <v>81</v>
      </c>
      <c r="B104" s="19">
        <v>2</v>
      </c>
      <c r="C104" s="19">
        <v>3</v>
      </c>
      <c r="D104" s="19">
        <v>4</v>
      </c>
      <c r="E104" s="16">
        <v>5</v>
      </c>
      <c r="F104" s="19">
        <v>5</v>
      </c>
      <c r="G104" s="19">
        <v>4</v>
      </c>
      <c r="H104" s="19">
        <v>3</v>
      </c>
      <c r="I104" s="19">
        <v>2</v>
      </c>
      <c r="J104" s="19">
        <v>1</v>
      </c>
      <c r="K104" s="19">
        <v>0</v>
      </c>
    </row>
    <row r="105" spans="1:11" ht="15.75" thickBot="1" x14ac:dyDescent="0.3">
      <c r="A105" s="18">
        <v>84</v>
      </c>
      <c r="B105" s="17">
        <v>1</v>
      </c>
      <c r="C105" s="17">
        <v>2</v>
      </c>
      <c r="D105" s="17">
        <v>3</v>
      </c>
      <c r="E105" s="17">
        <v>4</v>
      </c>
      <c r="F105" s="16">
        <v>5</v>
      </c>
      <c r="G105" s="17">
        <v>5</v>
      </c>
      <c r="H105" s="17">
        <v>4</v>
      </c>
      <c r="I105" s="17">
        <v>3</v>
      </c>
      <c r="J105" s="17">
        <v>2</v>
      </c>
      <c r="K105" s="17">
        <v>1</v>
      </c>
    </row>
    <row r="106" spans="1:11" ht="15.75" thickBot="1" x14ac:dyDescent="0.3">
      <c r="A106" s="18">
        <v>86</v>
      </c>
      <c r="B106" s="19">
        <v>0</v>
      </c>
      <c r="C106" s="19">
        <v>1</v>
      </c>
      <c r="D106" s="19">
        <v>2</v>
      </c>
      <c r="E106" s="19">
        <v>3</v>
      </c>
      <c r="F106" s="19">
        <v>4</v>
      </c>
      <c r="G106" s="16">
        <v>5</v>
      </c>
      <c r="H106" s="19">
        <v>5</v>
      </c>
      <c r="I106" s="19">
        <v>4</v>
      </c>
      <c r="J106" s="19">
        <v>3</v>
      </c>
      <c r="K106" s="19">
        <v>2</v>
      </c>
    </row>
    <row r="107" spans="1:11" ht="15.75" thickBot="1" x14ac:dyDescent="0.3">
      <c r="A107" s="18">
        <v>88</v>
      </c>
      <c r="B107" s="17">
        <v>-1</v>
      </c>
      <c r="C107" s="17">
        <v>0</v>
      </c>
      <c r="D107" s="17">
        <v>1</v>
      </c>
      <c r="E107" s="17">
        <v>2</v>
      </c>
      <c r="F107" s="17">
        <v>3</v>
      </c>
      <c r="G107" s="17">
        <v>4</v>
      </c>
      <c r="H107" s="16">
        <v>5</v>
      </c>
      <c r="I107" s="17">
        <v>5</v>
      </c>
      <c r="J107" s="17">
        <v>4</v>
      </c>
      <c r="K107" s="17">
        <v>3</v>
      </c>
    </row>
    <row r="108" spans="1:11" ht="15.75" thickBot="1" x14ac:dyDescent="0.3">
      <c r="A108" s="18">
        <v>91</v>
      </c>
      <c r="B108" s="19">
        <v>-2</v>
      </c>
      <c r="C108" s="19">
        <v>-1</v>
      </c>
      <c r="D108" s="19">
        <v>0</v>
      </c>
      <c r="E108" s="19">
        <v>1</v>
      </c>
      <c r="F108" s="19">
        <v>2</v>
      </c>
      <c r="G108" s="19">
        <v>3</v>
      </c>
      <c r="H108" s="19">
        <v>4</v>
      </c>
      <c r="I108" s="16">
        <v>5</v>
      </c>
      <c r="J108" s="19">
        <v>5</v>
      </c>
      <c r="K108" s="19">
        <v>4</v>
      </c>
    </row>
    <row r="109" spans="1:11" ht="15.75" thickBot="1" x14ac:dyDescent="0.3">
      <c r="A109" s="18">
        <v>93</v>
      </c>
      <c r="B109" s="17">
        <v>-3</v>
      </c>
      <c r="C109" s="17">
        <v>-2</v>
      </c>
      <c r="D109" s="17">
        <v>-1</v>
      </c>
      <c r="E109" s="17">
        <v>0</v>
      </c>
      <c r="F109" s="17">
        <v>1</v>
      </c>
      <c r="G109" s="17">
        <v>2</v>
      </c>
      <c r="H109" s="17">
        <v>3</v>
      </c>
      <c r="I109" s="17">
        <v>4</v>
      </c>
      <c r="J109" s="16">
        <v>5</v>
      </c>
      <c r="K109" s="17">
        <v>5</v>
      </c>
    </row>
    <row r="110" spans="1:11" ht="15.75" thickBot="1" x14ac:dyDescent="0.3">
      <c r="A110" s="18">
        <v>95</v>
      </c>
      <c r="B110" s="19">
        <v>-4</v>
      </c>
      <c r="C110" s="19">
        <v>-3</v>
      </c>
      <c r="D110" s="19">
        <v>-2</v>
      </c>
      <c r="E110" s="19">
        <v>-1</v>
      </c>
      <c r="F110" s="19">
        <v>0</v>
      </c>
      <c r="G110" s="19">
        <v>1</v>
      </c>
      <c r="H110" s="19">
        <v>2</v>
      </c>
      <c r="I110" s="19">
        <v>3</v>
      </c>
      <c r="J110" s="19">
        <v>4</v>
      </c>
      <c r="K110" s="16">
        <v>5</v>
      </c>
    </row>
    <row r="111" spans="1:11" ht="15.75" thickBot="1" x14ac:dyDescent="0.3">
      <c r="A111" s="18">
        <v>97</v>
      </c>
      <c r="B111" s="17">
        <v>-5</v>
      </c>
      <c r="C111" s="17">
        <v>-4</v>
      </c>
      <c r="D111" s="17">
        <v>-3</v>
      </c>
      <c r="E111" s="17">
        <v>-2</v>
      </c>
      <c r="F111" s="17">
        <v>-1</v>
      </c>
      <c r="G111" s="17">
        <v>0</v>
      </c>
      <c r="H111" s="17">
        <v>1</v>
      </c>
      <c r="I111" s="17">
        <v>2</v>
      </c>
      <c r="J111" s="17">
        <v>3</v>
      </c>
      <c r="K111" s="16">
        <v>4</v>
      </c>
    </row>
    <row r="112" spans="1:11" ht="15.75" thickBot="1" x14ac:dyDescent="0.3">
      <c r="A112" s="18">
        <v>99</v>
      </c>
      <c r="B112" s="19">
        <v>-5</v>
      </c>
      <c r="C112" s="19">
        <v>-5</v>
      </c>
      <c r="D112" s="19">
        <v>-4</v>
      </c>
      <c r="E112" s="19">
        <v>-3</v>
      </c>
      <c r="F112" s="19">
        <v>-2</v>
      </c>
      <c r="G112" s="19">
        <v>-1</v>
      </c>
      <c r="H112" s="19">
        <v>0</v>
      </c>
      <c r="I112" s="19">
        <v>1</v>
      </c>
      <c r="J112" s="19">
        <v>2</v>
      </c>
      <c r="K112" s="16">
        <v>3</v>
      </c>
    </row>
    <row r="113" spans="1:11" ht="15.75" thickBot="1" x14ac:dyDescent="0.3">
      <c r="A113" s="18">
        <v>101</v>
      </c>
      <c r="B113" s="17">
        <v>-5</v>
      </c>
      <c r="C113" s="17">
        <v>-5</v>
      </c>
      <c r="D113" s="17">
        <v>-5</v>
      </c>
      <c r="E113" s="17">
        <v>-4</v>
      </c>
      <c r="F113" s="17">
        <v>-3</v>
      </c>
      <c r="G113" s="17">
        <v>-2</v>
      </c>
      <c r="H113" s="17">
        <v>-1</v>
      </c>
      <c r="I113" s="17">
        <v>0</v>
      </c>
      <c r="J113" s="17">
        <v>1</v>
      </c>
      <c r="K113" s="16">
        <v>2</v>
      </c>
    </row>
    <row r="114" spans="1:11" ht="15.75" thickBot="1" x14ac:dyDescent="0.3">
      <c r="A114" s="18">
        <v>103</v>
      </c>
      <c r="B114" s="19">
        <v>-5</v>
      </c>
      <c r="C114" s="19">
        <v>-5</v>
      </c>
      <c r="D114" s="19">
        <v>-5</v>
      </c>
      <c r="E114" s="19">
        <v>-5</v>
      </c>
      <c r="F114" s="19">
        <v>-4</v>
      </c>
      <c r="G114" s="19">
        <v>-3</v>
      </c>
      <c r="H114" s="19">
        <v>-2</v>
      </c>
      <c r="I114" s="19">
        <v>-1</v>
      </c>
      <c r="J114" s="19">
        <v>0</v>
      </c>
      <c r="K114" s="16">
        <v>1</v>
      </c>
    </row>
    <row r="115" spans="1:11" ht="15.75" thickBot="1" x14ac:dyDescent="0.3">
      <c r="A115" s="43">
        <v>105</v>
      </c>
      <c r="B115" s="17">
        <v>-5</v>
      </c>
      <c r="C115" s="17">
        <v>-5</v>
      </c>
      <c r="D115" s="17">
        <v>-5</v>
      </c>
      <c r="E115" s="17">
        <v>-5</v>
      </c>
      <c r="F115" s="17">
        <v>-5</v>
      </c>
      <c r="G115" s="17">
        <v>-4</v>
      </c>
      <c r="H115" s="17">
        <v>-3</v>
      </c>
      <c r="I115" s="17">
        <v>-2</v>
      </c>
      <c r="J115" s="17">
        <v>-1</v>
      </c>
      <c r="K115" s="16">
        <v>0</v>
      </c>
    </row>
    <row r="116" spans="1:11" ht="16.5" thickBot="1" x14ac:dyDescent="0.3">
      <c r="A116" s="12" t="s">
        <v>50</v>
      </c>
    </row>
    <row r="117" spans="1:11" ht="15" customHeight="1" x14ac:dyDescent="0.25">
      <c r="A117" s="13" t="s">
        <v>36</v>
      </c>
      <c r="B117" s="46" t="s">
        <v>38</v>
      </c>
      <c r="C117" s="46" t="s">
        <v>39</v>
      </c>
      <c r="D117" s="46" t="s">
        <v>40</v>
      </c>
      <c r="E117" s="46" t="s">
        <v>41</v>
      </c>
      <c r="F117" s="46" t="s">
        <v>42</v>
      </c>
      <c r="G117" s="46" t="s">
        <v>43</v>
      </c>
      <c r="H117" s="46" t="s">
        <v>44</v>
      </c>
      <c r="I117" s="46" t="s">
        <v>45</v>
      </c>
      <c r="J117" s="46" t="s">
        <v>46</v>
      </c>
      <c r="K117" s="46" t="s">
        <v>47</v>
      </c>
    </row>
    <row r="118" spans="1:11" ht="15.75" thickBot="1" x14ac:dyDescent="0.3">
      <c r="A118" s="14" t="s">
        <v>51</v>
      </c>
      <c r="B118" s="45">
        <v>1</v>
      </c>
      <c r="C118" s="45">
        <v>151</v>
      </c>
      <c r="D118" s="45">
        <v>156</v>
      </c>
      <c r="E118" s="45">
        <v>161</v>
      </c>
      <c r="F118" s="45">
        <v>166</v>
      </c>
      <c r="G118" s="45">
        <v>171</v>
      </c>
      <c r="H118" s="45">
        <v>176</v>
      </c>
      <c r="I118" s="45">
        <v>181</v>
      </c>
      <c r="J118" s="45">
        <v>186</v>
      </c>
      <c r="K118" s="45">
        <v>191</v>
      </c>
    </row>
    <row r="119" spans="1:11" ht="16.5" thickTop="1" thickBot="1" x14ac:dyDescent="0.3">
      <c r="A119" s="15">
        <v>0</v>
      </c>
      <c r="B119" s="16">
        <v>5</v>
      </c>
      <c r="C119" s="17">
        <v>5</v>
      </c>
      <c r="D119" s="17">
        <v>4</v>
      </c>
      <c r="E119" s="17">
        <v>3</v>
      </c>
      <c r="F119" s="17">
        <v>2</v>
      </c>
      <c r="G119" s="17">
        <v>1</v>
      </c>
      <c r="H119" s="17">
        <v>0</v>
      </c>
      <c r="I119" s="17">
        <v>-1</v>
      </c>
      <c r="J119" s="17">
        <v>-2</v>
      </c>
      <c r="K119" s="17">
        <v>-3</v>
      </c>
    </row>
    <row r="120" spans="1:11" ht="15.75" thickBot="1" x14ac:dyDescent="0.3">
      <c r="A120" s="18">
        <v>79</v>
      </c>
      <c r="B120" s="19">
        <v>4</v>
      </c>
      <c r="C120" s="16">
        <v>5</v>
      </c>
      <c r="D120" s="19">
        <v>5</v>
      </c>
      <c r="E120" s="19">
        <v>4</v>
      </c>
      <c r="F120" s="19">
        <v>3</v>
      </c>
      <c r="G120" s="19">
        <v>2</v>
      </c>
      <c r="H120" s="19">
        <v>1</v>
      </c>
      <c r="I120" s="19">
        <v>0</v>
      </c>
      <c r="J120" s="19">
        <v>-1</v>
      </c>
      <c r="K120" s="19">
        <v>-2</v>
      </c>
    </row>
    <row r="121" spans="1:11" ht="15.75" thickBot="1" x14ac:dyDescent="0.3">
      <c r="A121" s="18">
        <v>81</v>
      </c>
      <c r="B121" s="17">
        <v>3</v>
      </c>
      <c r="C121" s="17">
        <v>4</v>
      </c>
      <c r="D121" s="16">
        <v>5</v>
      </c>
      <c r="E121" s="17">
        <v>5</v>
      </c>
      <c r="F121" s="17">
        <v>4</v>
      </c>
      <c r="G121" s="17">
        <v>3</v>
      </c>
      <c r="H121" s="17">
        <v>2</v>
      </c>
      <c r="I121" s="17">
        <v>1</v>
      </c>
      <c r="J121" s="17">
        <v>0</v>
      </c>
      <c r="K121" s="17">
        <v>-1</v>
      </c>
    </row>
    <row r="122" spans="1:11" ht="15.75" thickBot="1" x14ac:dyDescent="0.3">
      <c r="A122" s="18">
        <v>84</v>
      </c>
      <c r="B122" s="19">
        <v>2</v>
      </c>
      <c r="C122" s="19">
        <v>3</v>
      </c>
      <c r="D122" s="19">
        <v>4</v>
      </c>
      <c r="E122" s="16">
        <v>5</v>
      </c>
      <c r="F122" s="19">
        <v>5</v>
      </c>
      <c r="G122" s="19">
        <v>4</v>
      </c>
      <c r="H122" s="19">
        <v>3</v>
      </c>
      <c r="I122" s="19">
        <v>2</v>
      </c>
      <c r="J122" s="19">
        <v>1</v>
      </c>
      <c r="K122" s="19">
        <v>0</v>
      </c>
    </row>
    <row r="123" spans="1:11" ht="15.75" thickBot="1" x14ac:dyDescent="0.3">
      <c r="A123" s="18">
        <v>86</v>
      </c>
      <c r="B123" s="17">
        <v>1</v>
      </c>
      <c r="C123" s="17">
        <v>2</v>
      </c>
      <c r="D123" s="17">
        <v>3</v>
      </c>
      <c r="E123" s="17">
        <v>4</v>
      </c>
      <c r="F123" s="16">
        <v>5</v>
      </c>
      <c r="G123" s="17">
        <v>5</v>
      </c>
      <c r="H123" s="17">
        <v>4</v>
      </c>
      <c r="I123" s="17">
        <v>3</v>
      </c>
      <c r="J123" s="17">
        <v>2</v>
      </c>
      <c r="K123" s="17">
        <v>1</v>
      </c>
    </row>
    <row r="124" spans="1:11" ht="15.75" thickBot="1" x14ac:dyDescent="0.3">
      <c r="A124" s="18">
        <v>89</v>
      </c>
      <c r="B124" s="19">
        <v>0</v>
      </c>
      <c r="C124" s="19">
        <v>1</v>
      </c>
      <c r="D124" s="19">
        <v>2</v>
      </c>
      <c r="E124" s="19">
        <v>3</v>
      </c>
      <c r="F124" s="19">
        <v>4</v>
      </c>
      <c r="G124" s="16">
        <v>5</v>
      </c>
      <c r="H124" s="19">
        <v>5</v>
      </c>
      <c r="I124" s="19">
        <v>4</v>
      </c>
      <c r="J124" s="19">
        <v>3</v>
      </c>
      <c r="K124" s="19">
        <v>2</v>
      </c>
    </row>
    <row r="125" spans="1:11" ht="15.75" thickBot="1" x14ac:dyDescent="0.3">
      <c r="A125" s="18">
        <v>92</v>
      </c>
      <c r="B125" s="17">
        <v>-1</v>
      </c>
      <c r="C125" s="17">
        <v>0</v>
      </c>
      <c r="D125" s="17">
        <v>1</v>
      </c>
      <c r="E125" s="17">
        <v>2</v>
      </c>
      <c r="F125" s="17">
        <v>3</v>
      </c>
      <c r="G125" s="17">
        <v>4</v>
      </c>
      <c r="H125" s="16">
        <v>5</v>
      </c>
      <c r="I125" s="17">
        <v>5</v>
      </c>
      <c r="J125" s="17">
        <v>4</v>
      </c>
      <c r="K125" s="17">
        <v>3</v>
      </c>
    </row>
    <row r="126" spans="1:11" ht="15.75" thickBot="1" x14ac:dyDescent="0.3">
      <c r="A126" s="18">
        <v>94</v>
      </c>
      <c r="B126" s="19">
        <v>-2</v>
      </c>
      <c r="C126" s="19">
        <v>-1</v>
      </c>
      <c r="D126" s="19">
        <v>0</v>
      </c>
      <c r="E126" s="19">
        <v>1</v>
      </c>
      <c r="F126" s="19">
        <v>2</v>
      </c>
      <c r="G126" s="19">
        <v>3</v>
      </c>
      <c r="H126" s="19">
        <v>4</v>
      </c>
      <c r="I126" s="16">
        <v>5</v>
      </c>
      <c r="J126" s="19">
        <v>5</v>
      </c>
      <c r="K126" s="19">
        <v>4</v>
      </c>
    </row>
    <row r="127" spans="1:11" ht="15.75" thickBot="1" x14ac:dyDescent="0.3">
      <c r="A127" s="18">
        <v>97</v>
      </c>
      <c r="B127" s="17">
        <v>-3</v>
      </c>
      <c r="C127" s="17">
        <v>-2</v>
      </c>
      <c r="D127" s="17">
        <v>-1</v>
      </c>
      <c r="E127" s="17">
        <v>0</v>
      </c>
      <c r="F127" s="17">
        <v>1</v>
      </c>
      <c r="G127" s="17">
        <v>2</v>
      </c>
      <c r="H127" s="17">
        <v>3</v>
      </c>
      <c r="I127" s="17">
        <v>4</v>
      </c>
      <c r="J127" s="16">
        <v>5</v>
      </c>
      <c r="K127" s="17">
        <v>5</v>
      </c>
    </row>
    <row r="128" spans="1:11" ht="15.75" thickBot="1" x14ac:dyDescent="0.3">
      <c r="A128" s="18">
        <v>99</v>
      </c>
      <c r="B128" s="19">
        <v>-4</v>
      </c>
      <c r="C128" s="19">
        <v>-3</v>
      </c>
      <c r="D128" s="19">
        <v>-2</v>
      </c>
      <c r="E128" s="19">
        <v>-1</v>
      </c>
      <c r="F128" s="19">
        <v>0</v>
      </c>
      <c r="G128" s="19">
        <v>1</v>
      </c>
      <c r="H128" s="19">
        <v>2</v>
      </c>
      <c r="I128" s="19">
        <v>3</v>
      </c>
      <c r="J128" s="19">
        <v>4</v>
      </c>
      <c r="K128" s="16">
        <v>5</v>
      </c>
    </row>
    <row r="129" spans="1:11" ht="15.75" thickBot="1" x14ac:dyDescent="0.3">
      <c r="A129" s="18">
        <v>102</v>
      </c>
      <c r="B129" s="17">
        <v>-5</v>
      </c>
      <c r="C129" s="17">
        <v>-4</v>
      </c>
      <c r="D129" s="17">
        <v>-3</v>
      </c>
      <c r="E129" s="17">
        <v>-2</v>
      </c>
      <c r="F129" s="17">
        <v>-1</v>
      </c>
      <c r="G129" s="17">
        <v>0</v>
      </c>
      <c r="H129" s="17">
        <v>1</v>
      </c>
      <c r="I129" s="17">
        <v>2</v>
      </c>
      <c r="J129" s="17">
        <v>3</v>
      </c>
      <c r="K129" s="16">
        <v>4</v>
      </c>
    </row>
    <row r="130" spans="1:11" ht="15.75" thickBot="1" x14ac:dyDescent="0.3">
      <c r="A130" s="18">
        <v>105</v>
      </c>
      <c r="B130" s="19">
        <v>-5</v>
      </c>
      <c r="C130" s="19">
        <v>-5</v>
      </c>
      <c r="D130" s="19">
        <v>-4</v>
      </c>
      <c r="E130" s="19">
        <v>-3</v>
      </c>
      <c r="F130" s="19">
        <v>-2</v>
      </c>
      <c r="G130" s="19">
        <v>-1</v>
      </c>
      <c r="H130" s="19">
        <v>0</v>
      </c>
      <c r="I130" s="19">
        <v>1</v>
      </c>
      <c r="J130" s="19">
        <v>2</v>
      </c>
      <c r="K130" s="16">
        <v>3</v>
      </c>
    </row>
    <row r="131" spans="1:11" ht="15.75" thickBot="1" x14ac:dyDescent="0.3">
      <c r="A131" s="18">
        <v>107</v>
      </c>
      <c r="B131" s="17">
        <v>-5</v>
      </c>
      <c r="C131" s="17">
        <v>-5</v>
      </c>
      <c r="D131" s="17">
        <v>-5</v>
      </c>
      <c r="E131" s="17">
        <v>-4</v>
      </c>
      <c r="F131" s="17">
        <v>-3</v>
      </c>
      <c r="G131" s="17">
        <v>-2</v>
      </c>
      <c r="H131" s="17">
        <v>-1</v>
      </c>
      <c r="I131" s="17">
        <v>0</v>
      </c>
      <c r="J131" s="17">
        <v>1</v>
      </c>
      <c r="K131" s="16">
        <v>2</v>
      </c>
    </row>
    <row r="132" spans="1:11" ht="15.75" thickBot="1" x14ac:dyDescent="0.3">
      <c r="A132" s="18">
        <v>109</v>
      </c>
      <c r="B132" s="19">
        <v>-5</v>
      </c>
      <c r="C132" s="19">
        <v>-5</v>
      </c>
      <c r="D132" s="19">
        <v>-5</v>
      </c>
      <c r="E132" s="19">
        <v>-5</v>
      </c>
      <c r="F132" s="19">
        <v>-4</v>
      </c>
      <c r="G132" s="19">
        <v>-3</v>
      </c>
      <c r="H132" s="19">
        <v>-2</v>
      </c>
      <c r="I132" s="19">
        <v>-1</v>
      </c>
      <c r="J132" s="19">
        <v>0</v>
      </c>
      <c r="K132" s="16">
        <v>1</v>
      </c>
    </row>
    <row r="133" spans="1:11" ht="15.75" thickBot="1" x14ac:dyDescent="0.3">
      <c r="A133" s="43">
        <v>111</v>
      </c>
      <c r="B133" s="17">
        <v>-5</v>
      </c>
      <c r="C133" s="17">
        <v>-5</v>
      </c>
      <c r="D133" s="17">
        <v>-5</v>
      </c>
      <c r="E133" s="17">
        <v>-5</v>
      </c>
      <c r="F133" s="17">
        <v>-5</v>
      </c>
      <c r="G133" s="17">
        <v>-4</v>
      </c>
      <c r="H133" s="17">
        <v>-3</v>
      </c>
      <c r="I133" s="17">
        <v>-2</v>
      </c>
      <c r="J133" s="17">
        <v>-1</v>
      </c>
      <c r="K133" s="16">
        <v>0</v>
      </c>
    </row>
    <row r="134" spans="1:11" ht="16.5" thickBot="1" x14ac:dyDescent="0.3">
      <c r="A134" s="12" t="s">
        <v>52</v>
      </c>
    </row>
    <row r="135" spans="1:11" ht="15" customHeight="1" x14ac:dyDescent="0.25">
      <c r="A135" s="13" t="s">
        <v>36</v>
      </c>
      <c r="B135" s="46" t="s">
        <v>38</v>
      </c>
      <c r="C135" s="46" t="s">
        <v>39</v>
      </c>
      <c r="D135" s="46" t="s">
        <v>40</v>
      </c>
      <c r="E135" s="46" t="s">
        <v>41</v>
      </c>
      <c r="F135" s="46" t="s">
        <v>42</v>
      </c>
      <c r="G135" s="46" t="s">
        <v>43</v>
      </c>
      <c r="H135" s="46" t="s">
        <v>44</v>
      </c>
      <c r="I135" s="46" t="s">
        <v>45</v>
      </c>
      <c r="J135" s="46" t="s">
        <v>46</v>
      </c>
      <c r="K135" s="46" t="s">
        <v>47</v>
      </c>
    </row>
    <row r="136" spans="1:11" ht="15.75" thickBot="1" x14ac:dyDescent="0.3">
      <c r="A136" s="14" t="s">
        <v>51</v>
      </c>
      <c r="B136" s="45">
        <v>1</v>
      </c>
      <c r="C136" s="45">
        <v>151</v>
      </c>
      <c r="D136" s="45">
        <v>156</v>
      </c>
      <c r="E136" s="45">
        <v>161</v>
      </c>
      <c r="F136" s="45">
        <v>166</v>
      </c>
      <c r="G136" s="45">
        <v>171</v>
      </c>
      <c r="H136" s="45">
        <v>176</v>
      </c>
      <c r="I136" s="45">
        <v>181</v>
      </c>
      <c r="J136" s="45">
        <v>186</v>
      </c>
      <c r="K136" s="45">
        <v>191</v>
      </c>
    </row>
    <row r="137" spans="1:11" ht="16.5" thickTop="1" thickBot="1" x14ac:dyDescent="0.3">
      <c r="A137" s="15">
        <v>0</v>
      </c>
      <c r="B137" s="16">
        <v>5</v>
      </c>
      <c r="C137" s="17">
        <v>5</v>
      </c>
      <c r="D137" s="17">
        <v>4</v>
      </c>
      <c r="E137" s="17">
        <v>3</v>
      </c>
      <c r="F137" s="17">
        <v>2</v>
      </c>
      <c r="G137" s="17">
        <v>1</v>
      </c>
      <c r="H137" s="17">
        <v>0</v>
      </c>
      <c r="I137" s="17">
        <v>-1</v>
      </c>
      <c r="J137" s="17">
        <v>-2</v>
      </c>
      <c r="K137" s="17">
        <v>-3</v>
      </c>
    </row>
    <row r="138" spans="1:11" ht="15.75" thickBot="1" x14ac:dyDescent="0.3">
      <c r="A138" s="18">
        <v>87</v>
      </c>
      <c r="B138" s="19">
        <v>4</v>
      </c>
      <c r="C138" s="16">
        <v>5</v>
      </c>
      <c r="D138" s="19">
        <v>5</v>
      </c>
      <c r="E138" s="19">
        <v>4</v>
      </c>
      <c r="F138" s="19">
        <v>3</v>
      </c>
      <c r="G138" s="19">
        <v>2</v>
      </c>
      <c r="H138" s="19">
        <v>1</v>
      </c>
      <c r="I138" s="19">
        <v>0</v>
      </c>
      <c r="J138" s="19">
        <v>-1</v>
      </c>
      <c r="K138" s="19">
        <v>-2</v>
      </c>
    </row>
    <row r="139" spans="1:11" ht="15.75" thickBot="1" x14ac:dyDescent="0.3">
      <c r="A139" s="18">
        <v>90</v>
      </c>
      <c r="B139" s="17">
        <v>3</v>
      </c>
      <c r="C139" s="17">
        <v>4</v>
      </c>
      <c r="D139" s="16">
        <v>5</v>
      </c>
      <c r="E139" s="17">
        <v>5</v>
      </c>
      <c r="F139" s="17">
        <v>4</v>
      </c>
      <c r="G139" s="17">
        <v>3</v>
      </c>
      <c r="H139" s="17">
        <v>2</v>
      </c>
      <c r="I139" s="17">
        <v>1</v>
      </c>
      <c r="J139" s="17">
        <v>0</v>
      </c>
      <c r="K139" s="17">
        <v>-1</v>
      </c>
    </row>
    <row r="140" spans="1:11" ht="15.75" thickBot="1" x14ac:dyDescent="0.3">
      <c r="A140" s="18">
        <v>93</v>
      </c>
      <c r="B140" s="19">
        <v>2</v>
      </c>
      <c r="C140" s="19">
        <v>3</v>
      </c>
      <c r="D140" s="19">
        <v>4</v>
      </c>
      <c r="E140" s="16">
        <v>5</v>
      </c>
      <c r="F140" s="19">
        <v>5</v>
      </c>
      <c r="G140" s="19">
        <v>4</v>
      </c>
      <c r="H140" s="19">
        <v>3</v>
      </c>
      <c r="I140" s="19">
        <v>2</v>
      </c>
      <c r="J140" s="19">
        <v>1</v>
      </c>
      <c r="K140" s="19">
        <v>0</v>
      </c>
    </row>
    <row r="141" spans="1:11" ht="15.75" thickBot="1" x14ac:dyDescent="0.3">
      <c r="A141" s="18">
        <v>96</v>
      </c>
      <c r="B141" s="17">
        <v>1</v>
      </c>
      <c r="C141" s="17">
        <v>2</v>
      </c>
      <c r="D141" s="17">
        <v>3</v>
      </c>
      <c r="E141" s="17">
        <v>4</v>
      </c>
      <c r="F141" s="16">
        <v>5</v>
      </c>
      <c r="G141" s="17">
        <v>5</v>
      </c>
      <c r="H141" s="17">
        <v>4</v>
      </c>
      <c r="I141" s="17">
        <v>3</v>
      </c>
      <c r="J141" s="17">
        <v>2</v>
      </c>
      <c r="K141" s="17">
        <v>1</v>
      </c>
    </row>
    <row r="142" spans="1:11" ht="15.75" thickBot="1" x14ac:dyDescent="0.3">
      <c r="A142" s="18">
        <v>99</v>
      </c>
      <c r="B142" s="19">
        <v>0</v>
      </c>
      <c r="C142" s="19">
        <v>1</v>
      </c>
      <c r="D142" s="19">
        <v>2</v>
      </c>
      <c r="E142" s="19">
        <v>3</v>
      </c>
      <c r="F142" s="19">
        <v>4</v>
      </c>
      <c r="G142" s="16">
        <v>5</v>
      </c>
      <c r="H142" s="19">
        <v>5</v>
      </c>
      <c r="I142" s="19">
        <v>4</v>
      </c>
      <c r="J142" s="19">
        <v>3</v>
      </c>
      <c r="K142" s="19">
        <v>2</v>
      </c>
    </row>
    <row r="143" spans="1:11" ht="15.75" thickBot="1" x14ac:dyDescent="0.3">
      <c r="A143" s="18">
        <v>102</v>
      </c>
      <c r="B143" s="17">
        <v>-1</v>
      </c>
      <c r="C143" s="17">
        <v>0</v>
      </c>
      <c r="D143" s="17">
        <v>1</v>
      </c>
      <c r="E143" s="17">
        <v>2</v>
      </c>
      <c r="F143" s="17">
        <v>3</v>
      </c>
      <c r="G143" s="17">
        <v>4</v>
      </c>
      <c r="H143" s="16">
        <v>5</v>
      </c>
      <c r="I143" s="17">
        <v>5</v>
      </c>
      <c r="J143" s="17">
        <v>4</v>
      </c>
      <c r="K143" s="17">
        <v>3</v>
      </c>
    </row>
    <row r="144" spans="1:11" ht="15.75" thickBot="1" x14ac:dyDescent="0.3">
      <c r="A144" s="18">
        <v>105</v>
      </c>
      <c r="B144" s="19">
        <v>-2</v>
      </c>
      <c r="C144" s="19">
        <v>-1</v>
      </c>
      <c r="D144" s="19">
        <v>0</v>
      </c>
      <c r="E144" s="19">
        <v>1</v>
      </c>
      <c r="F144" s="19">
        <v>2</v>
      </c>
      <c r="G144" s="19">
        <v>3</v>
      </c>
      <c r="H144" s="19">
        <v>4</v>
      </c>
      <c r="I144" s="16">
        <v>5</v>
      </c>
      <c r="J144" s="19">
        <v>5</v>
      </c>
      <c r="K144" s="19">
        <v>4</v>
      </c>
    </row>
    <row r="145" spans="1:13" ht="15.75" thickBot="1" x14ac:dyDescent="0.3">
      <c r="A145" s="18">
        <v>108</v>
      </c>
      <c r="B145" s="17">
        <v>-3</v>
      </c>
      <c r="C145" s="17">
        <v>-2</v>
      </c>
      <c r="D145" s="17">
        <v>-1</v>
      </c>
      <c r="E145" s="17">
        <v>0</v>
      </c>
      <c r="F145" s="17">
        <v>1</v>
      </c>
      <c r="G145" s="17">
        <v>2</v>
      </c>
      <c r="H145" s="17">
        <v>3</v>
      </c>
      <c r="I145" s="17">
        <v>4</v>
      </c>
      <c r="J145" s="16">
        <v>5</v>
      </c>
      <c r="K145" s="17">
        <v>5</v>
      </c>
    </row>
    <row r="146" spans="1:13" ht="15.75" thickBot="1" x14ac:dyDescent="0.3">
      <c r="A146" s="18">
        <v>111</v>
      </c>
      <c r="B146" s="19">
        <v>-4</v>
      </c>
      <c r="C146" s="19">
        <v>-3</v>
      </c>
      <c r="D146" s="19">
        <v>-2</v>
      </c>
      <c r="E146" s="19">
        <v>-1</v>
      </c>
      <c r="F146" s="19">
        <v>0</v>
      </c>
      <c r="G146" s="19">
        <v>1</v>
      </c>
      <c r="H146" s="19">
        <v>2</v>
      </c>
      <c r="I146" s="19">
        <v>3</v>
      </c>
      <c r="J146" s="19">
        <v>4</v>
      </c>
      <c r="K146" s="16">
        <v>5</v>
      </c>
    </row>
    <row r="147" spans="1:13" ht="15.75" thickBot="1" x14ac:dyDescent="0.3">
      <c r="A147" s="18">
        <v>114</v>
      </c>
      <c r="B147" s="17">
        <v>-5</v>
      </c>
      <c r="C147" s="17">
        <v>-4</v>
      </c>
      <c r="D147" s="17">
        <v>-3</v>
      </c>
      <c r="E147" s="17">
        <v>-2</v>
      </c>
      <c r="F147" s="17">
        <v>-1</v>
      </c>
      <c r="G147" s="17">
        <v>0</v>
      </c>
      <c r="H147" s="17">
        <v>1</v>
      </c>
      <c r="I147" s="17">
        <v>2</v>
      </c>
      <c r="J147" s="17">
        <v>3</v>
      </c>
      <c r="K147" s="16">
        <v>4</v>
      </c>
    </row>
    <row r="148" spans="1:13" ht="15.75" thickBot="1" x14ac:dyDescent="0.3">
      <c r="A148" s="18">
        <v>117</v>
      </c>
      <c r="B148" s="19">
        <v>-5</v>
      </c>
      <c r="C148" s="19">
        <v>-5</v>
      </c>
      <c r="D148" s="19">
        <v>-4</v>
      </c>
      <c r="E148" s="19">
        <v>-3</v>
      </c>
      <c r="F148" s="19">
        <v>-2</v>
      </c>
      <c r="G148" s="19">
        <v>-1</v>
      </c>
      <c r="H148" s="19">
        <v>0</v>
      </c>
      <c r="I148" s="19">
        <v>1</v>
      </c>
      <c r="J148" s="19">
        <v>2</v>
      </c>
      <c r="K148" s="16">
        <v>3</v>
      </c>
    </row>
    <row r="149" spans="1:13" ht="15.75" thickBot="1" x14ac:dyDescent="0.3">
      <c r="A149" s="18">
        <v>120</v>
      </c>
      <c r="B149" s="17">
        <v>-5</v>
      </c>
      <c r="C149" s="17">
        <v>-5</v>
      </c>
      <c r="D149" s="17">
        <v>-5</v>
      </c>
      <c r="E149" s="17">
        <v>-4</v>
      </c>
      <c r="F149" s="17">
        <v>-3</v>
      </c>
      <c r="G149" s="17">
        <v>-2</v>
      </c>
      <c r="H149" s="17">
        <v>-1</v>
      </c>
      <c r="I149" s="17">
        <v>0</v>
      </c>
      <c r="J149" s="17">
        <v>1</v>
      </c>
      <c r="K149" s="16">
        <v>2</v>
      </c>
    </row>
    <row r="150" spans="1:13" ht="15.75" thickBot="1" x14ac:dyDescent="0.3">
      <c r="A150" s="18">
        <v>123</v>
      </c>
      <c r="B150" s="19">
        <v>-5</v>
      </c>
      <c r="C150" s="19">
        <v>-5</v>
      </c>
      <c r="D150" s="19">
        <v>-5</v>
      </c>
      <c r="E150" s="19">
        <v>-5</v>
      </c>
      <c r="F150" s="19">
        <v>-4</v>
      </c>
      <c r="G150" s="19">
        <v>-3</v>
      </c>
      <c r="H150" s="19">
        <v>-2</v>
      </c>
      <c r="I150" s="19">
        <v>-1</v>
      </c>
      <c r="J150" s="19">
        <v>0</v>
      </c>
      <c r="K150" s="16">
        <v>1</v>
      </c>
    </row>
    <row r="151" spans="1:13" ht="15.75" thickBot="1" x14ac:dyDescent="0.3">
      <c r="A151" s="43">
        <v>125</v>
      </c>
      <c r="B151" s="17">
        <v>-5</v>
      </c>
      <c r="C151" s="17">
        <v>-5</v>
      </c>
      <c r="D151" s="17">
        <v>-5</v>
      </c>
      <c r="E151" s="17">
        <v>-5</v>
      </c>
      <c r="F151" s="17">
        <v>-5</v>
      </c>
      <c r="G151" s="17">
        <v>-4</v>
      </c>
      <c r="H151" s="17">
        <v>-3</v>
      </c>
      <c r="I151" s="17">
        <v>-2</v>
      </c>
      <c r="J151" s="17">
        <v>-1</v>
      </c>
      <c r="K151" s="16">
        <v>0</v>
      </c>
    </row>
    <row r="152" spans="1:13" ht="16.5" thickBot="1" x14ac:dyDescent="0.3">
      <c r="A152" s="12" t="s">
        <v>94</v>
      </c>
      <c r="G152" s="51"/>
      <c r="H152" s="51"/>
      <c r="I152" s="51"/>
      <c r="J152" s="51"/>
      <c r="K152" s="51"/>
      <c r="L152" s="51"/>
      <c r="M152" s="51"/>
    </row>
    <row r="153" spans="1:13" ht="15.75" thickBot="1" x14ac:dyDescent="0.3">
      <c r="A153" s="25" t="s">
        <v>5</v>
      </c>
      <c r="B153" s="26">
        <v>5</v>
      </c>
      <c r="C153" s="27">
        <v>4</v>
      </c>
      <c r="D153" s="27">
        <v>3</v>
      </c>
      <c r="E153" s="27">
        <v>2</v>
      </c>
      <c r="F153" s="63">
        <v>1</v>
      </c>
      <c r="G153" s="51"/>
      <c r="H153" s="52"/>
      <c r="I153" s="52"/>
      <c r="J153" s="52"/>
      <c r="K153" s="52"/>
      <c r="L153" s="52"/>
      <c r="M153" s="51"/>
    </row>
    <row r="154" spans="1:13" ht="15.75" thickBot="1" x14ac:dyDescent="0.3">
      <c r="A154" s="31" t="s">
        <v>53</v>
      </c>
      <c r="B154" s="35">
        <v>0</v>
      </c>
      <c r="C154" s="32">
        <v>17</v>
      </c>
      <c r="D154" s="32">
        <v>23</v>
      </c>
      <c r="E154" s="32">
        <v>30</v>
      </c>
      <c r="F154" s="64">
        <v>35</v>
      </c>
      <c r="G154" s="51"/>
      <c r="H154" s="53"/>
      <c r="I154" s="53"/>
      <c r="J154" s="53"/>
      <c r="K154" s="53"/>
      <c r="L154" s="53"/>
      <c r="M154" s="51"/>
    </row>
    <row r="155" spans="1:13" ht="16.5" thickBot="1" x14ac:dyDescent="0.3">
      <c r="A155" s="626" t="s">
        <v>221</v>
      </c>
      <c r="B155" s="626"/>
      <c r="C155" s="626"/>
      <c r="D155" s="626"/>
      <c r="E155" s="626"/>
      <c r="F155" s="626"/>
      <c r="G155" s="51"/>
      <c r="H155" s="51"/>
      <c r="I155" s="51"/>
      <c r="J155" s="51"/>
      <c r="K155" s="51"/>
      <c r="L155" s="51"/>
      <c r="M155" s="51"/>
    </row>
    <row r="156" spans="1:13" ht="15.75" thickBot="1" x14ac:dyDescent="0.3">
      <c r="A156" s="25" t="s">
        <v>5</v>
      </c>
      <c r="B156" s="26">
        <v>1</v>
      </c>
      <c r="C156" s="27">
        <v>2</v>
      </c>
      <c r="D156" s="27">
        <v>3</v>
      </c>
      <c r="E156" s="27">
        <v>4</v>
      </c>
      <c r="F156" s="28">
        <v>5</v>
      </c>
    </row>
    <row r="157" spans="1:13" ht="15.75" thickBot="1" x14ac:dyDescent="0.3">
      <c r="A157" s="31" t="s">
        <v>15</v>
      </c>
      <c r="B157" s="341">
        <v>-20</v>
      </c>
      <c r="C157" s="342">
        <v>-7</v>
      </c>
      <c r="D157" s="342">
        <v>1</v>
      </c>
      <c r="E157" s="342">
        <v>13</v>
      </c>
      <c r="F157" s="343">
        <v>17</v>
      </c>
    </row>
    <row r="158" spans="1:13" ht="15.75" x14ac:dyDescent="0.25">
      <c r="A158" s="1"/>
    </row>
    <row r="159" spans="1:13" ht="15.75" x14ac:dyDescent="0.25">
      <c r="A159" s="1" t="s">
        <v>55</v>
      </c>
    </row>
    <row r="160" spans="1:13" ht="15.75" x14ac:dyDescent="0.25">
      <c r="A160" s="1"/>
    </row>
    <row r="161" spans="1:13" ht="16.5" thickBot="1" x14ac:dyDescent="0.3">
      <c r="A161" s="12" t="s">
        <v>56</v>
      </c>
    </row>
    <row r="162" spans="1:13" ht="15.75" thickBot="1" x14ac:dyDescent="0.3">
      <c r="A162" s="25" t="s">
        <v>5</v>
      </c>
      <c r="B162" s="26">
        <v>5</v>
      </c>
      <c r="C162" s="27">
        <v>4</v>
      </c>
      <c r="D162" s="27">
        <v>3</v>
      </c>
      <c r="E162" s="27">
        <v>2</v>
      </c>
      <c r="F162" s="28">
        <v>1</v>
      </c>
      <c r="H162" s="52"/>
      <c r="I162" s="52"/>
      <c r="J162" s="52"/>
      <c r="K162" s="52"/>
      <c r="L162" s="52"/>
      <c r="M162" s="51"/>
    </row>
    <row r="163" spans="1:13" ht="19.5" thickBot="1" x14ac:dyDescent="0.3">
      <c r="A163" s="31" t="s">
        <v>57</v>
      </c>
      <c r="B163" s="35">
        <v>0</v>
      </c>
      <c r="C163" s="32">
        <v>121</v>
      </c>
      <c r="D163" s="32">
        <v>131</v>
      </c>
      <c r="E163" s="32">
        <v>141</v>
      </c>
      <c r="F163" s="36">
        <v>151</v>
      </c>
      <c r="H163" s="53"/>
      <c r="I163" s="53"/>
      <c r="J163" s="53"/>
      <c r="K163" s="53"/>
      <c r="L163" s="53"/>
      <c r="M163" s="51"/>
    </row>
    <row r="164" spans="1:13" ht="16.5" thickBot="1" x14ac:dyDescent="0.3">
      <c r="A164" s="12" t="s">
        <v>58</v>
      </c>
      <c r="H164" s="51"/>
      <c r="I164" s="51"/>
      <c r="J164" s="51"/>
      <c r="K164" s="51"/>
      <c r="L164" s="51"/>
      <c r="M164" s="51"/>
    </row>
    <row r="165" spans="1:13" ht="15.75" thickBot="1" x14ac:dyDescent="0.3">
      <c r="A165" s="25" t="s">
        <v>5</v>
      </c>
      <c r="B165" s="26">
        <v>5</v>
      </c>
      <c r="C165" s="27">
        <v>4</v>
      </c>
      <c r="D165" s="27">
        <v>3</v>
      </c>
      <c r="E165" s="27">
        <v>2</v>
      </c>
      <c r="F165" s="28">
        <v>1</v>
      </c>
      <c r="H165" s="52"/>
      <c r="I165" s="52"/>
      <c r="J165" s="52"/>
      <c r="K165" s="52"/>
      <c r="L165" s="52"/>
      <c r="M165" s="51"/>
    </row>
    <row r="166" spans="1:13" ht="19.5" thickBot="1" x14ac:dyDescent="0.3">
      <c r="A166" s="31" t="s">
        <v>57</v>
      </c>
      <c r="B166" s="35">
        <v>0</v>
      </c>
      <c r="C166" s="32">
        <v>81</v>
      </c>
      <c r="D166" s="32">
        <v>91</v>
      </c>
      <c r="E166" s="32">
        <v>101</v>
      </c>
      <c r="F166" s="36">
        <v>111</v>
      </c>
      <c r="H166" s="53"/>
      <c r="I166" s="53"/>
      <c r="J166" s="53"/>
      <c r="K166" s="53"/>
      <c r="L166" s="53"/>
      <c r="M166" s="51"/>
    </row>
    <row r="167" spans="1:13" ht="16.5" thickBot="1" x14ac:dyDescent="0.3">
      <c r="A167" s="12" t="s">
        <v>95</v>
      </c>
      <c r="H167" s="51"/>
      <c r="I167" s="51"/>
      <c r="J167" s="51"/>
      <c r="K167" s="51"/>
      <c r="L167" s="51"/>
      <c r="M167" s="51"/>
    </row>
    <row r="168" spans="1:13" ht="15.75" thickBot="1" x14ac:dyDescent="0.3">
      <c r="A168" s="25" t="s">
        <v>5</v>
      </c>
      <c r="B168" s="26">
        <v>5</v>
      </c>
      <c r="C168" s="27">
        <v>4</v>
      </c>
      <c r="D168" s="27">
        <v>3</v>
      </c>
      <c r="E168" s="27">
        <v>2</v>
      </c>
      <c r="F168" s="28">
        <v>1</v>
      </c>
      <c r="H168" s="52"/>
      <c r="I168" s="52"/>
      <c r="J168" s="52"/>
      <c r="K168" s="52"/>
      <c r="L168" s="52"/>
      <c r="M168" s="51"/>
    </row>
    <row r="169" spans="1:13" ht="15.75" thickBot="1" x14ac:dyDescent="0.3">
      <c r="A169" s="31" t="s">
        <v>59</v>
      </c>
      <c r="B169" s="35">
        <v>0</v>
      </c>
      <c r="C169" s="32">
        <v>4</v>
      </c>
      <c r="D169" s="32">
        <v>7</v>
      </c>
      <c r="E169" s="32">
        <v>10</v>
      </c>
      <c r="F169" s="36">
        <v>13</v>
      </c>
      <c r="H169" s="53"/>
      <c r="I169" s="53"/>
      <c r="J169" s="53"/>
      <c r="K169" s="53"/>
      <c r="L169" s="53"/>
      <c r="M169" s="51"/>
    </row>
    <row r="170" spans="1:13" ht="16.5" thickBot="1" x14ac:dyDescent="0.3">
      <c r="A170" s="12" t="s">
        <v>96</v>
      </c>
    </row>
    <row r="171" spans="1:13" ht="15.75" thickBot="1" x14ac:dyDescent="0.3">
      <c r="A171" s="25" t="s">
        <v>5</v>
      </c>
      <c r="B171" s="26">
        <v>1</v>
      </c>
      <c r="C171" s="27">
        <v>2</v>
      </c>
      <c r="D171" s="27">
        <v>3</v>
      </c>
      <c r="E171" s="27">
        <v>4</v>
      </c>
      <c r="F171" s="28">
        <v>5</v>
      </c>
    </row>
    <row r="172" spans="1:13" ht="15.75" thickBot="1" x14ac:dyDescent="0.3">
      <c r="A172" s="31" t="s">
        <v>60</v>
      </c>
      <c r="B172" s="35">
        <v>0</v>
      </c>
      <c r="C172" s="32">
        <v>31</v>
      </c>
      <c r="D172" s="32">
        <v>41</v>
      </c>
      <c r="E172" s="32">
        <v>51</v>
      </c>
      <c r="F172" s="36">
        <v>61</v>
      </c>
    </row>
    <row r="173" spans="1:13" ht="16.5" thickBot="1" x14ac:dyDescent="0.3">
      <c r="A173" s="12" t="s">
        <v>97</v>
      </c>
    </row>
    <row r="174" spans="1:13" ht="15.75" thickBot="1" x14ac:dyDescent="0.3">
      <c r="A174" s="25" t="s">
        <v>5</v>
      </c>
      <c r="B174" s="26">
        <v>1</v>
      </c>
      <c r="C174" s="27">
        <v>2</v>
      </c>
      <c r="D174" s="27">
        <v>3</v>
      </c>
      <c r="E174" s="27">
        <v>4</v>
      </c>
      <c r="F174" s="28">
        <v>5</v>
      </c>
    </row>
    <row r="175" spans="1:13" ht="15.75" thickBot="1" x14ac:dyDescent="0.3">
      <c r="A175" s="31" t="s">
        <v>60</v>
      </c>
      <c r="B175" s="35">
        <v>0</v>
      </c>
      <c r="C175" s="32">
        <v>41</v>
      </c>
      <c r="D175" s="32">
        <v>51</v>
      </c>
      <c r="E175" s="32">
        <v>61</v>
      </c>
      <c r="F175" s="36">
        <v>71</v>
      </c>
    </row>
    <row r="176" spans="1:13" ht="16.5" thickBot="1" x14ac:dyDescent="0.3">
      <c r="A176" s="12" t="s">
        <v>98</v>
      </c>
    </row>
    <row r="177" spans="1:6" ht="15.75" thickBot="1" x14ac:dyDescent="0.3">
      <c r="A177" s="25" t="s">
        <v>5</v>
      </c>
      <c r="B177" s="26">
        <v>1</v>
      </c>
      <c r="C177" s="27">
        <v>2</v>
      </c>
      <c r="D177" s="27">
        <v>3</v>
      </c>
      <c r="E177" s="27">
        <v>4</v>
      </c>
      <c r="F177" s="28">
        <v>5</v>
      </c>
    </row>
    <row r="178" spans="1:6" ht="15.75" thickBot="1" x14ac:dyDescent="0.3">
      <c r="A178" s="31" t="s">
        <v>61</v>
      </c>
      <c r="B178" s="35">
        <v>0</v>
      </c>
      <c r="C178" s="32">
        <v>25</v>
      </c>
      <c r="D178" s="32">
        <v>31</v>
      </c>
      <c r="E178" s="32">
        <v>36</v>
      </c>
      <c r="F178" s="36">
        <v>41</v>
      </c>
    </row>
    <row r="179" spans="1:6" ht="16.5" thickBot="1" x14ac:dyDescent="0.3">
      <c r="A179" s="12" t="s">
        <v>99</v>
      </c>
    </row>
    <row r="180" spans="1:6" ht="15.75" thickBot="1" x14ac:dyDescent="0.3">
      <c r="A180" s="25" t="s">
        <v>5</v>
      </c>
      <c r="B180" s="26">
        <v>1</v>
      </c>
      <c r="C180" s="27">
        <v>2</v>
      </c>
      <c r="D180" s="27">
        <v>3</v>
      </c>
      <c r="E180" s="27">
        <v>4</v>
      </c>
      <c r="F180" s="28">
        <v>5</v>
      </c>
    </row>
    <row r="181" spans="1:6" ht="15.75" thickBot="1" x14ac:dyDescent="0.3">
      <c r="A181" s="31" t="s">
        <v>61</v>
      </c>
      <c r="B181" s="35">
        <v>0</v>
      </c>
      <c r="C181" s="32">
        <v>35</v>
      </c>
      <c r="D181" s="32">
        <v>41</v>
      </c>
      <c r="E181" s="32">
        <v>46</v>
      </c>
      <c r="F181" s="36">
        <v>51</v>
      </c>
    </row>
    <row r="182" spans="1:6" ht="16.5" thickBot="1" x14ac:dyDescent="0.3">
      <c r="A182" s="12" t="s">
        <v>100</v>
      </c>
    </row>
    <row r="183" spans="1:6" ht="15.75" thickBot="1" x14ac:dyDescent="0.3">
      <c r="A183" s="25" t="s">
        <v>5</v>
      </c>
      <c r="B183" s="26">
        <v>1</v>
      </c>
      <c r="C183" s="27">
        <v>2</v>
      </c>
      <c r="D183" s="27">
        <v>3</v>
      </c>
      <c r="E183" s="27">
        <v>4</v>
      </c>
      <c r="F183" s="28">
        <v>5</v>
      </c>
    </row>
    <row r="184" spans="1:6" ht="15.75" thickBot="1" x14ac:dyDescent="0.3">
      <c r="A184" s="31" t="s">
        <v>62</v>
      </c>
      <c r="B184" s="35">
        <v>0</v>
      </c>
      <c r="C184" s="32">
        <v>15</v>
      </c>
      <c r="D184" s="32">
        <v>20</v>
      </c>
      <c r="E184" s="32">
        <v>26</v>
      </c>
      <c r="F184" s="36">
        <v>31</v>
      </c>
    </row>
    <row r="185" spans="1:6" ht="16.5" thickBot="1" x14ac:dyDescent="0.3">
      <c r="A185" s="12" t="s">
        <v>101</v>
      </c>
    </row>
    <row r="186" spans="1:6" ht="15.75" thickBot="1" x14ac:dyDescent="0.3">
      <c r="A186" s="25" t="s">
        <v>5</v>
      </c>
      <c r="B186" s="26">
        <v>1</v>
      </c>
      <c r="C186" s="27">
        <v>2</v>
      </c>
      <c r="D186" s="27">
        <v>3</v>
      </c>
      <c r="E186" s="27">
        <v>4</v>
      </c>
      <c r="F186" s="28">
        <v>5</v>
      </c>
    </row>
    <row r="187" spans="1:6" ht="15.75" thickBot="1" x14ac:dyDescent="0.3">
      <c r="A187" s="31" t="s">
        <v>62</v>
      </c>
      <c r="B187" s="35">
        <v>0</v>
      </c>
      <c r="C187" s="32">
        <v>35</v>
      </c>
      <c r="D187" s="32">
        <v>40</v>
      </c>
      <c r="E187" s="32">
        <v>46</v>
      </c>
      <c r="F187" s="36">
        <v>51</v>
      </c>
    </row>
    <row r="188" spans="1:6" ht="16.5" thickBot="1" x14ac:dyDescent="0.3">
      <c r="A188" s="12" t="s">
        <v>63</v>
      </c>
    </row>
    <row r="189" spans="1:6" ht="15.75" thickBot="1" x14ac:dyDescent="0.3">
      <c r="A189" s="25" t="s">
        <v>5</v>
      </c>
      <c r="B189" s="26">
        <v>1</v>
      </c>
      <c r="C189" s="27">
        <v>2</v>
      </c>
      <c r="D189" s="27">
        <v>3</v>
      </c>
      <c r="E189" s="27">
        <v>4</v>
      </c>
      <c r="F189" s="28">
        <v>5</v>
      </c>
    </row>
    <row r="190" spans="1:6" ht="15.75" thickBot="1" x14ac:dyDescent="0.3">
      <c r="A190" s="31" t="s">
        <v>64</v>
      </c>
      <c r="B190" s="35">
        <v>0</v>
      </c>
      <c r="C190" s="32">
        <v>5</v>
      </c>
      <c r="D190" s="32">
        <v>10</v>
      </c>
      <c r="E190" s="32">
        <v>16</v>
      </c>
      <c r="F190" s="36">
        <v>21</v>
      </c>
    </row>
    <row r="191" spans="1:6" ht="16.5" thickBot="1" x14ac:dyDescent="0.3">
      <c r="A191" s="794" t="s">
        <v>220</v>
      </c>
      <c r="B191" s="794"/>
      <c r="C191" s="794"/>
      <c r="D191" s="794"/>
      <c r="E191" s="794"/>
      <c r="F191" s="794"/>
    </row>
    <row r="192" spans="1:6" ht="15.75" thickBot="1" x14ac:dyDescent="0.3">
      <c r="A192" s="25" t="s">
        <v>5</v>
      </c>
      <c r="B192" s="26">
        <v>1</v>
      </c>
      <c r="C192" s="27">
        <v>2</v>
      </c>
      <c r="D192" s="27">
        <v>3</v>
      </c>
      <c r="E192" s="27">
        <v>4</v>
      </c>
      <c r="F192" s="28">
        <v>5</v>
      </c>
    </row>
    <row r="193" spans="1:13" ht="15.75" thickBot="1" x14ac:dyDescent="0.3">
      <c r="A193" s="31" t="s">
        <v>15</v>
      </c>
      <c r="B193" s="35">
        <v>0</v>
      </c>
      <c r="C193" s="32">
        <v>10</v>
      </c>
      <c r="D193" s="32">
        <v>15</v>
      </c>
      <c r="E193" s="32">
        <v>22</v>
      </c>
      <c r="F193" s="36">
        <v>29</v>
      </c>
    </row>
    <row r="194" spans="1:13" ht="15.75" x14ac:dyDescent="0.25">
      <c r="A194" s="1"/>
    </row>
    <row r="195" spans="1:13" ht="15.75" x14ac:dyDescent="0.25">
      <c r="A195" s="48" t="s">
        <v>66</v>
      </c>
      <c r="B195" s="48"/>
      <c r="C195" s="48"/>
      <c r="D195" s="48"/>
      <c r="E195" s="48"/>
      <c r="F195" s="48"/>
      <c r="G195" s="49"/>
    </row>
    <row r="196" spans="1:13" ht="15.75" x14ac:dyDescent="0.25">
      <c r="A196" s="1"/>
    </row>
    <row r="197" spans="1:13" ht="16.5" thickBot="1" x14ac:dyDescent="0.3">
      <c r="A197" s="12" t="s">
        <v>672</v>
      </c>
    </row>
    <row r="198" spans="1:13" ht="15.75" thickBot="1" x14ac:dyDescent="0.3">
      <c r="A198" s="25" t="s">
        <v>5</v>
      </c>
      <c r="B198" s="26">
        <v>5</v>
      </c>
      <c r="C198" s="27">
        <v>4</v>
      </c>
      <c r="D198" s="27">
        <v>3</v>
      </c>
      <c r="E198" s="27">
        <v>2</v>
      </c>
      <c r="F198" s="28">
        <v>1</v>
      </c>
    </row>
    <row r="199" spans="1:13" ht="15.75" thickBot="1" x14ac:dyDescent="0.3">
      <c r="A199" s="31" t="s">
        <v>668</v>
      </c>
      <c r="B199" s="35">
        <v>0</v>
      </c>
      <c r="C199" s="32">
        <v>5.0999999999999996</v>
      </c>
      <c r="D199" s="32">
        <v>5.5</v>
      </c>
      <c r="E199" s="32">
        <v>6.1</v>
      </c>
      <c r="F199" s="36">
        <v>7.1</v>
      </c>
    </row>
    <row r="200" spans="1:13" ht="16.5" thickBot="1" x14ac:dyDescent="0.3">
      <c r="A200" s="12" t="s">
        <v>673</v>
      </c>
    </row>
    <row r="201" spans="1:13" ht="15.75" thickBot="1" x14ac:dyDescent="0.3">
      <c r="A201" s="25" t="s">
        <v>5</v>
      </c>
      <c r="B201" s="26">
        <v>5</v>
      </c>
      <c r="C201" s="27">
        <v>4</v>
      </c>
      <c r="D201" s="27">
        <v>3</v>
      </c>
      <c r="E201" s="27">
        <v>2</v>
      </c>
      <c r="F201" s="28">
        <v>1</v>
      </c>
    </row>
    <row r="202" spans="1:13" ht="15.75" thickBot="1" x14ac:dyDescent="0.3">
      <c r="A202" s="31" t="s">
        <v>669</v>
      </c>
      <c r="B202" s="35">
        <v>0</v>
      </c>
      <c r="C202" s="32">
        <v>5.0999999999999996</v>
      </c>
      <c r="D202" s="32">
        <v>5.5</v>
      </c>
      <c r="E202" s="32">
        <v>6.1</v>
      </c>
      <c r="F202" s="36">
        <v>7.1</v>
      </c>
    </row>
    <row r="203" spans="1:13" ht="16.5" thickBot="1" x14ac:dyDescent="0.3">
      <c r="A203" s="12" t="s">
        <v>68</v>
      </c>
    </row>
    <row r="204" spans="1:13" ht="15.75" thickBot="1" x14ac:dyDescent="0.3">
      <c r="A204" s="25" t="s">
        <v>5</v>
      </c>
      <c r="B204" s="26">
        <v>1</v>
      </c>
      <c r="C204" s="27">
        <v>2</v>
      </c>
      <c r="D204" s="27">
        <v>3</v>
      </c>
      <c r="E204" s="27">
        <v>4</v>
      </c>
      <c r="F204" s="28">
        <v>5</v>
      </c>
    </row>
    <row r="205" spans="1:13" ht="15.75" thickBot="1" x14ac:dyDescent="0.3">
      <c r="A205" s="31" t="s">
        <v>69</v>
      </c>
      <c r="B205" s="35">
        <v>0</v>
      </c>
      <c r="C205" s="32">
        <v>201</v>
      </c>
      <c r="D205" s="32">
        <v>265</v>
      </c>
      <c r="E205" s="32">
        <v>291</v>
      </c>
      <c r="F205" s="36">
        <v>345</v>
      </c>
    </row>
    <row r="206" spans="1:13" ht="16.5" thickBot="1" x14ac:dyDescent="0.3">
      <c r="A206" s="12" t="s">
        <v>70</v>
      </c>
    </row>
    <row r="207" spans="1:13" ht="15.75" thickBot="1" x14ac:dyDescent="0.3">
      <c r="A207" s="25" t="s">
        <v>5</v>
      </c>
      <c r="B207" s="26">
        <v>5</v>
      </c>
      <c r="C207" s="27">
        <v>4</v>
      </c>
      <c r="D207" s="27">
        <v>3</v>
      </c>
      <c r="E207" s="27">
        <v>2</v>
      </c>
      <c r="F207" s="28">
        <v>1</v>
      </c>
      <c r="H207" s="52"/>
      <c r="I207" s="52"/>
      <c r="J207" s="52"/>
      <c r="K207" s="52"/>
      <c r="L207" s="52"/>
      <c r="M207" s="51"/>
    </row>
    <row r="208" spans="1:13" ht="15.75" thickBot="1" x14ac:dyDescent="0.3">
      <c r="A208" s="31" t="s">
        <v>670</v>
      </c>
      <c r="B208" s="35">
        <v>0</v>
      </c>
      <c r="C208" s="32">
        <v>16</v>
      </c>
      <c r="D208" s="32">
        <v>21</v>
      </c>
      <c r="E208" s="32">
        <v>27</v>
      </c>
      <c r="F208" s="36">
        <v>37</v>
      </c>
      <c r="H208" s="53"/>
      <c r="I208" s="53"/>
      <c r="J208" s="53"/>
      <c r="K208" s="53"/>
      <c r="L208" s="53"/>
      <c r="M208" s="51"/>
    </row>
    <row r="209" spans="1:13" ht="16.5" thickBot="1" x14ac:dyDescent="0.3">
      <c r="A209" s="12" t="s">
        <v>71</v>
      </c>
      <c r="H209" s="51"/>
      <c r="I209" s="51"/>
      <c r="J209" s="51"/>
      <c r="K209" s="51"/>
      <c r="L209" s="51"/>
      <c r="M209" s="51"/>
    </row>
    <row r="210" spans="1:13" ht="15.75" thickBot="1" x14ac:dyDescent="0.3">
      <c r="A210" s="25" t="s">
        <v>5</v>
      </c>
      <c r="B210" s="26">
        <v>1</v>
      </c>
      <c r="C210" s="27">
        <v>2</v>
      </c>
      <c r="D210" s="27">
        <v>3</v>
      </c>
      <c r="E210" s="27">
        <v>4</v>
      </c>
      <c r="F210" s="28">
        <v>5</v>
      </c>
    </row>
    <row r="211" spans="1:13" ht="15.75" thickBot="1" x14ac:dyDescent="0.3">
      <c r="A211" s="31" t="s">
        <v>67</v>
      </c>
      <c r="B211" s="35">
        <v>0</v>
      </c>
      <c r="C211" s="32">
        <v>3</v>
      </c>
      <c r="D211" s="32">
        <v>5</v>
      </c>
      <c r="E211" s="32">
        <v>9</v>
      </c>
      <c r="F211" s="36">
        <v>15</v>
      </c>
    </row>
    <row r="212" spans="1:13" ht="15.75" x14ac:dyDescent="0.25">
      <c r="A212" s="12" t="s">
        <v>72</v>
      </c>
    </row>
    <row r="213" spans="1:13" ht="16.5" thickBot="1" x14ac:dyDescent="0.3">
      <c r="A213" s="20" t="s">
        <v>93</v>
      </c>
    </row>
    <row r="214" spans="1:13" ht="15.75" thickBot="1" x14ac:dyDescent="0.3">
      <c r="A214" s="25" t="s">
        <v>5</v>
      </c>
      <c r="B214" s="26">
        <v>1</v>
      </c>
      <c r="C214" s="27">
        <v>2</v>
      </c>
      <c r="D214" s="27">
        <v>3</v>
      </c>
      <c r="E214" s="27">
        <v>4</v>
      </c>
      <c r="F214" s="28">
        <v>5</v>
      </c>
    </row>
    <row r="215" spans="1:13" ht="15.75" thickBot="1" x14ac:dyDescent="0.3">
      <c r="A215" s="31" t="s">
        <v>73</v>
      </c>
      <c r="B215" s="35">
        <v>0</v>
      </c>
      <c r="C215" s="32">
        <v>2</v>
      </c>
      <c r="D215" s="32">
        <v>5</v>
      </c>
      <c r="E215" s="32">
        <v>9</v>
      </c>
      <c r="F215" s="36">
        <v>16</v>
      </c>
    </row>
    <row r="216" spans="1:13" ht="16.5" thickBot="1" x14ac:dyDescent="0.3">
      <c r="A216" s="12" t="s">
        <v>102</v>
      </c>
    </row>
    <row r="217" spans="1:13" ht="15.75" thickBot="1" x14ac:dyDescent="0.3">
      <c r="A217" s="25" t="s">
        <v>5</v>
      </c>
      <c r="B217" s="26">
        <v>1</v>
      </c>
      <c r="C217" s="27">
        <v>2</v>
      </c>
      <c r="D217" s="27">
        <v>3</v>
      </c>
      <c r="E217" s="27">
        <v>4</v>
      </c>
      <c r="F217" s="28">
        <v>5</v>
      </c>
    </row>
    <row r="218" spans="1:13" ht="15.75" thickBot="1" x14ac:dyDescent="0.3">
      <c r="A218" s="31" t="s">
        <v>74</v>
      </c>
      <c r="B218" s="35">
        <v>-30</v>
      </c>
      <c r="C218" s="32">
        <v>1</v>
      </c>
      <c r="D218" s="32">
        <v>6</v>
      </c>
      <c r="E218" s="32">
        <v>12</v>
      </c>
      <c r="F218" s="36">
        <v>20</v>
      </c>
    </row>
    <row r="219" spans="1:13" ht="16.5" thickBot="1" x14ac:dyDescent="0.3">
      <c r="A219" s="12" t="s">
        <v>103</v>
      </c>
    </row>
    <row r="220" spans="1:13" ht="15.75" thickBot="1" x14ac:dyDescent="0.3">
      <c r="A220" s="25" t="s">
        <v>5</v>
      </c>
      <c r="B220" s="26">
        <v>1</v>
      </c>
      <c r="C220" s="27">
        <v>2</v>
      </c>
      <c r="D220" s="27">
        <v>3</v>
      </c>
      <c r="E220" s="27">
        <v>4</v>
      </c>
      <c r="F220" s="28">
        <v>5</v>
      </c>
    </row>
    <row r="221" spans="1:13" ht="15.75" thickBot="1" x14ac:dyDescent="0.3">
      <c r="A221" s="31" t="s">
        <v>74</v>
      </c>
      <c r="B221" s="35">
        <v>-30</v>
      </c>
      <c r="C221" s="32">
        <v>-2</v>
      </c>
      <c r="D221" s="32">
        <v>1</v>
      </c>
      <c r="E221" s="32">
        <v>8</v>
      </c>
      <c r="F221" s="36">
        <v>16</v>
      </c>
    </row>
    <row r="222" spans="1:13" ht="16.5" thickBot="1" x14ac:dyDescent="0.3">
      <c r="A222" s="12" t="s">
        <v>104</v>
      </c>
    </row>
    <row r="223" spans="1:13" ht="15.75" thickBot="1" x14ac:dyDescent="0.3">
      <c r="A223" s="25" t="s">
        <v>5</v>
      </c>
      <c r="B223" s="26">
        <v>1</v>
      </c>
      <c r="C223" s="27">
        <v>2</v>
      </c>
      <c r="D223" s="27">
        <v>3</v>
      </c>
      <c r="E223" s="27">
        <v>4</v>
      </c>
      <c r="F223" s="28">
        <v>5</v>
      </c>
    </row>
    <row r="224" spans="1:13" ht="15.75" thickBot="1" x14ac:dyDescent="0.3">
      <c r="A224" s="31" t="s">
        <v>75</v>
      </c>
      <c r="B224" s="35">
        <v>0</v>
      </c>
      <c r="C224" s="32">
        <v>15</v>
      </c>
      <c r="D224" s="32">
        <v>20</v>
      </c>
      <c r="E224" s="32">
        <v>25</v>
      </c>
      <c r="F224" s="36">
        <v>30</v>
      </c>
    </row>
    <row r="225" spans="1:6" ht="16.5" thickBot="1" x14ac:dyDescent="0.3">
      <c r="A225" s="12" t="s">
        <v>105</v>
      </c>
    </row>
    <row r="226" spans="1:6" ht="15.75" thickBot="1" x14ac:dyDescent="0.3">
      <c r="A226" s="25" t="s">
        <v>5</v>
      </c>
      <c r="B226" s="26">
        <v>1</v>
      </c>
      <c r="C226" s="27">
        <v>2</v>
      </c>
      <c r="D226" s="27">
        <v>3</v>
      </c>
      <c r="E226" s="27">
        <v>4</v>
      </c>
      <c r="F226" s="28">
        <v>5</v>
      </c>
    </row>
    <row r="227" spans="1:6" ht="15.75" thickBot="1" x14ac:dyDescent="0.3">
      <c r="A227" s="31" t="s">
        <v>75</v>
      </c>
      <c r="B227" s="35">
        <v>0</v>
      </c>
      <c r="C227" s="32">
        <v>11</v>
      </c>
      <c r="D227" s="32">
        <v>16</v>
      </c>
      <c r="E227" s="32">
        <v>21</v>
      </c>
      <c r="F227" s="36">
        <v>26</v>
      </c>
    </row>
    <row r="228" spans="1:6" ht="16.5" thickBot="1" x14ac:dyDescent="0.3">
      <c r="A228" s="12" t="s">
        <v>178</v>
      </c>
    </row>
    <row r="229" spans="1:6" ht="15.75" thickBot="1" x14ac:dyDescent="0.3">
      <c r="A229" s="25" t="s">
        <v>5</v>
      </c>
      <c r="B229" s="26">
        <v>1</v>
      </c>
      <c r="C229" s="27">
        <v>2</v>
      </c>
      <c r="D229" s="27">
        <v>3</v>
      </c>
      <c r="E229" s="27">
        <v>4</v>
      </c>
      <c r="F229" s="28">
        <v>5</v>
      </c>
    </row>
    <row r="230" spans="1:6" ht="15.75" thickBot="1" x14ac:dyDescent="0.3">
      <c r="A230" s="31" t="s">
        <v>76</v>
      </c>
      <c r="B230" s="35">
        <v>0</v>
      </c>
      <c r="C230" s="32">
        <v>41</v>
      </c>
      <c r="D230" s="32">
        <v>59</v>
      </c>
      <c r="E230" s="32">
        <v>91</v>
      </c>
      <c r="F230" s="36">
        <v>130</v>
      </c>
    </row>
    <row r="231" spans="1:6" ht="48" thickBot="1" x14ac:dyDescent="0.3">
      <c r="A231" s="10" t="s">
        <v>106</v>
      </c>
    </row>
    <row r="232" spans="1:6" ht="15.75" thickBot="1" x14ac:dyDescent="0.3">
      <c r="A232" s="25" t="s">
        <v>5</v>
      </c>
      <c r="B232" s="26">
        <v>1</v>
      </c>
      <c r="C232" s="27">
        <v>2</v>
      </c>
      <c r="D232" s="27">
        <v>3</v>
      </c>
      <c r="E232" s="27">
        <v>4</v>
      </c>
      <c r="F232" s="28">
        <v>5</v>
      </c>
    </row>
    <row r="233" spans="1:6" ht="15.75" thickBot="1" x14ac:dyDescent="0.3">
      <c r="A233" s="31" t="s">
        <v>77</v>
      </c>
      <c r="B233" s="35">
        <v>0</v>
      </c>
      <c r="C233" s="32">
        <v>3</v>
      </c>
      <c r="D233" s="32">
        <v>7</v>
      </c>
      <c r="E233" s="32">
        <v>10</v>
      </c>
      <c r="F233" s="36">
        <v>16</v>
      </c>
    </row>
    <row r="234" spans="1:6" ht="48" thickBot="1" x14ac:dyDescent="0.3">
      <c r="A234" s="10" t="s">
        <v>107</v>
      </c>
    </row>
    <row r="235" spans="1:6" ht="15.75" thickBot="1" x14ac:dyDescent="0.3">
      <c r="A235" s="25" t="s">
        <v>5</v>
      </c>
      <c r="B235" s="26">
        <v>1</v>
      </c>
      <c r="C235" s="27">
        <v>2</v>
      </c>
      <c r="D235" s="27">
        <v>3</v>
      </c>
      <c r="E235" s="27">
        <v>4</v>
      </c>
      <c r="F235" s="28">
        <v>5</v>
      </c>
    </row>
    <row r="236" spans="1:6" ht="15.75" thickBot="1" x14ac:dyDescent="0.3">
      <c r="A236" s="31" t="s">
        <v>77</v>
      </c>
      <c r="B236" s="35">
        <v>0</v>
      </c>
      <c r="C236" s="32">
        <v>9</v>
      </c>
      <c r="D236" s="32">
        <v>17</v>
      </c>
      <c r="E236" s="32">
        <v>22</v>
      </c>
      <c r="F236" s="36">
        <v>28</v>
      </c>
    </row>
    <row r="237" spans="1:6" ht="32.25" thickBot="1" x14ac:dyDescent="0.3">
      <c r="A237" s="10" t="s">
        <v>108</v>
      </c>
    </row>
    <row r="238" spans="1:6" ht="15.75" thickBot="1" x14ac:dyDescent="0.3">
      <c r="A238" s="25" t="s">
        <v>5</v>
      </c>
      <c r="B238" s="26">
        <v>1</v>
      </c>
      <c r="C238" s="27">
        <v>2</v>
      </c>
      <c r="D238" s="27">
        <v>3</v>
      </c>
      <c r="E238" s="27">
        <v>4</v>
      </c>
      <c r="F238" s="28">
        <v>5</v>
      </c>
    </row>
    <row r="239" spans="1:6" ht="15.75" thickBot="1" x14ac:dyDescent="0.3">
      <c r="A239" s="31" t="s">
        <v>78</v>
      </c>
      <c r="B239" s="35">
        <v>0</v>
      </c>
      <c r="C239" s="32">
        <v>5</v>
      </c>
      <c r="D239" s="32">
        <v>9</v>
      </c>
      <c r="E239" s="32">
        <v>13</v>
      </c>
      <c r="F239" s="36">
        <v>19</v>
      </c>
    </row>
    <row r="240" spans="1:6" ht="32.25" thickBot="1" x14ac:dyDescent="0.3">
      <c r="A240" s="10" t="s">
        <v>109</v>
      </c>
    </row>
    <row r="241" spans="1:6" ht="15.75" thickBot="1" x14ac:dyDescent="0.3">
      <c r="A241" s="25" t="s">
        <v>5</v>
      </c>
      <c r="B241" s="26">
        <v>1</v>
      </c>
      <c r="C241" s="27">
        <v>2</v>
      </c>
      <c r="D241" s="27">
        <v>3</v>
      </c>
      <c r="E241" s="27">
        <v>4</v>
      </c>
      <c r="F241" s="28">
        <v>5</v>
      </c>
    </row>
    <row r="242" spans="1:6" ht="15.75" thickBot="1" x14ac:dyDescent="0.3">
      <c r="A242" s="31" t="s">
        <v>78</v>
      </c>
      <c r="B242" s="35">
        <v>0</v>
      </c>
      <c r="C242" s="32">
        <v>21</v>
      </c>
      <c r="D242" s="32">
        <v>26</v>
      </c>
      <c r="E242" s="32">
        <v>31</v>
      </c>
      <c r="F242" s="36">
        <v>36</v>
      </c>
    </row>
    <row r="243" spans="1:6" ht="48" thickBot="1" x14ac:dyDescent="0.3">
      <c r="A243" s="10" t="s">
        <v>110</v>
      </c>
    </row>
    <row r="244" spans="1:6" ht="15.75" thickBot="1" x14ac:dyDescent="0.3">
      <c r="A244" s="25" t="s">
        <v>5</v>
      </c>
      <c r="B244" s="26">
        <v>1</v>
      </c>
      <c r="C244" s="27">
        <v>2</v>
      </c>
      <c r="D244" s="27">
        <v>3</v>
      </c>
      <c r="E244" s="27">
        <v>4</v>
      </c>
      <c r="F244" s="28">
        <v>5</v>
      </c>
    </row>
    <row r="245" spans="1:6" ht="26.25" thickBot="1" x14ac:dyDescent="0.3">
      <c r="A245" s="31" t="s">
        <v>79</v>
      </c>
      <c r="B245" s="35">
        <v>0</v>
      </c>
      <c r="C245" s="32">
        <v>31</v>
      </c>
      <c r="D245" s="32">
        <v>53</v>
      </c>
      <c r="E245" s="32">
        <v>88</v>
      </c>
      <c r="F245" s="36">
        <v>135</v>
      </c>
    </row>
    <row r="246" spans="1:6" ht="48" thickBot="1" x14ac:dyDescent="0.3">
      <c r="A246" s="10" t="s">
        <v>111</v>
      </c>
    </row>
    <row r="247" spans="1:6" ht="15.75" thickBot="1" x14ac:dyDescent="0.3">
      <c r="A247" s="25" t="s">
        <v>5</v>
      </c>
      <c r="B247" s="26">
        <v>1</v>
      </c>
      <c r="C247" s="27">
        <v>2</v>
      </c>
      <c r="D247" s="27">
        <v>3</v>
      </c>
      <c r="E247" s="27">
        <v>4</v>
      </c>
      <c r="F247" s="28">
        <v>5</v>
      </c>
    </row>
    <row r="248" spans="1:6" ht="26.25" thickBot="1" x14ac:dyDescent="0.3">
      <c r="A248" s="31" t="s">
        <v>79</v>
      </c>
      <c r="B248" s="35">
        <v>0</v>
      </c>
      <c r="C248" s="32">
        <v>43</v>
      </c>
      <c r="D248" s="32">
        <v>55</v>
      </c>
      <c r="E248" s="32">
        <v>94</v>
      </c>
      <c r="F248" s="36">
        <v>142</v>
      </c>
    </row>
    <row r="249" spans="1:6" ht="32.25" thickBot="1" x14ac:dyDescent="0.3">
      <c r="A249" s="10" t="s">
        <v>112</v>
      </c>
    </row>
    <row r="250" spans="1:6" ht="15.75" thickBot="1" x14ac:dyDescent="0.3">
      <c r="A250" s="25" t="s">
        <v>5</v>
      </c>
      <c r="B250" s="26">
        <v>1</v>
      </c>
      <c r="C250" s="27">
        <v>2</v>
      </c>
      <c r="D250" s="27">
        <v>3</v>
      </c>
      <c r="E250" s="27">
        <v>4</v>
      </c>
      <c r="F250" s="28">
        <v>5</v>
      </c>
    </row>
    <row r="251" spans="1:6" ht="15.75" thickBot="1" x14ac:dyDescent="0.3">
      <c r="A251" s="31" t="s">
        <v>80</v>
      </c>
      <c r="B251" s="35">
        <v>0</v>
      </c>
      <c r="C251" s="32">
        <v>16</v>
      </c>
      <c r="D251" s="32">
        <v>34</v>
      </c>
      <c r="E251" s="32">
        <v>51</v>
      </c>
      <c r="F251" s="36">
        <v>110</v>
      </c>
    </row>
    <row r="252" spans="1:6" ht="32.25" thickBot="1" x14ac:dyDescent="0.3">
      <c r="A252" s="10" t="s">
        <v>177</v>
      </c>
    </row>
    <row r="253" spans="1:6" ht="15.75" thickBot="1" x14ac:dyDescent="0.3">
      <c r="A253" s="25" t="s">
        <v>5</v>
      </c>
      <c r="B253" s="26">
        <v>1</v>
      </c>
      <c r="C253" s="27">
        <v>2</v>
      </c>
      <c r="D253" s="27">
        <v>3</v>
      </c>
      <c r="E253" s="27">
        <v>4</v>
      </c>
      <c r="F253" s="28">
        <v>5</v>
      </c>
    </row>
    <row r="254" spans="1:6" ht="15.75" thickBot="1" x14ac:dyDescent="0.3">
      <c r="A254" s="31" t="s">
        <v>80</v>
      </c>
      <c r="B254" s="35">
        <v>0</v>
      </c>
      <c r="C254" s="32">
        <v>11</v>
      </c>
      <c r="D254" s="32">
        <v>20</v>
      </c>
      <c r="E254" s="32">
        <v>31</v>
      </c>
      <c r="F254" s="36">
        <v>53</v>
      </c>
    </row>
    <row r="255" spans="1:6" ht="15.75" x14ac:dyDescent="0.25">
      <c r="A255" s="1"/>
    </row>
    <row r="256" spans="1:6" ht="16.5" thickBot="1" x14ac:dyDescent="0.3">
      <c r="A256" s="626" t="s">
        <v>219</v>
      </c>
      <c r="B256" s="626"/>
      <c r="C256" s="626"/>
      <c r="D256" s="626"/>
      <c r="E256" s="626"/>
      <c r="F256" s="626"/>
    </row>
    <row r="257" spans="1:6" ht="15.75" thickBot="1" x14ac:dyDescent="0.3">
      <c r="A257" s="25" t="s">
        <v>5</v>
      </c>
      <c r="B257" s="26">
        <v>1</v>
      </c>
      <c r="C257" s="27">
        <v>2</v>
      </c>
      <c r="D257" s="27">
        <v>3</v>
      </c>
      <c r="E257" s="27">
        <v>4</v>
      </c>
      <c r="F257" s="28">
        <v>5</v>
      </c>
    </row>
    <row r="258" spans="1:6" ht="15.75" thickBot="1" x14ac:dyDescent="0.3">
      <c r="A258" s="31" t="s">
        <v>15</v>
      </c>
      <c r="B258" s="35">
        <v>0</v>
      </c>
      <c r="C258" s="32">
        <v>17</v>
      </c>
      <c r="D258" s="32">
        <v>29</v>
      </c>
      <c r="E258" s="32">
        <v>33</v>
      </c>
      <c r="F258" s="36">
        <v>57</v>
      </c>
    </row>
    <row r="259" spans="1:6" ht="16.5" thickBot="1" x14ac:dyDescent="0.3">
      <c r="A259" s="1" t="s">
        <v>82</v>
      </c>
    </row>
    <row r="260" spans="1:6" ht="15.75" thickBot="1" x14ac:dyDescent="0.3">
      <c r="A260" s="25" t="s">
        <v>5</v>
      </c>
      <c r="B260" s="26">
        <v>1</v>
      </c>
      <c r="C260" s="27">
        <v>2</v>
      </c>
      <c r="D260" s="27">
        <v>3</v>
      </c>
      <c r="E260" s="27">
        <v>4</v>
      </c>
      <c r="F260" s="28">
        <v>5</v>
      </c>
    </row>
    <row r="261" spans="1:6" ht="15.75" thickBot="1" x14ac:dyDescent="0.3">
      <c r="A261" s="31" t="s">
        <v>671</v>
      </c>
      <c r="B261" s="341">
        <v>0</v>
      </c>
      <c r="C261" s="342">
        <v>8</v>
      </c>
      <c r="D261" s="342">
        <v>13</v>
      </c>
      <c r="E261" s="342">
        <v>18</v>
      </c>
      <c r="F261" s="343">
        <v>23</v>
      </c>
    </row>
    <row r="262" spans="1:6" ht="16.5" thickBot="1" x14ac:dyDescent="0.3">
      <c r="A262" s="1"/>
    </row>
    <row r="263" spans="1:6" ht="15.75" thickBot="1" x14ac:dyDescent="0.3">
      <c r="A263" s="25" t="s">
        <v>5</v>
      </c>
      <c r="B263" s="26">
        <v>1</v>
      </c>
      <c r="C263" s="27">
        <v>2</v>
      </c>
      <c r="D263" s="27">
        <v>3</v>
      </c>
      <c r="E263" s="27">
        <v>4</v>
      </c>
      <c r="F263" s="28">
        <v>5</v>
      </c>
    </row>
    <row r="264" spans="1:6" ht="15.75" thickBot="1" x14ac:dyDescent="0.3">
      <c r="A264" s="31" t="s">
        <v>90</v>
      </c>
      <c r="B264" s="341">
        <v>0</v>
      </c>
      <c r="C264" s="342">
        <v>46</v>
      </c>
      <c r="D264" s="342">
        <v>98</v>
      </c>
      <c r="E264" s="342">
        <v>150</v>
      </c>
      <c r="F264" s="343">
        <v>200</v>
      </c>
    </row>
    <row r="265" spans="1:6" ht="15.75" x14ac:dyDescent="0.25">
      <c r="A265" s="338"/>
    </row>
    <row r="266" spans="1:6" ht="15.75" x14ac:dyDescent="0.25">
      <c r="A266" s="338"/>
    </row>
    <row r="267" spans="1:6" ht="15.75" x14ac:dyDescent="0.25">
      <c r="A267" s="338"/>
    </row>
    <row r="270" spans="1:6" x14ac:dyDescent="0.25">
      <c r="A270" s="88" t="s">
        <v>272</v>
      </c>
    </row>
    <row r="271" spans="1:6" ht="21" x14ac:dyDescent="0.35">
      <c r="A271" s="90" t="s">
        <v>664</v>
      </c>
      <c r="B271" s="100">
        <f>IF(IDK!$D$9=2,((IDK!D75+IDK!D76+IDK!D82+IDK!D84+IDK!D86+IDK!D88+IDK!D89)/7),IF(IDK!$D$9=1,((IDK!D75+IDK!D76+IDK!D83+IDK!D85+IDK!D87+IDK!D88+IDK!D89)/7),""))</f>
        <v>2.7142857142857144</v>
      </c>
    </row>
    <row r="272" spans="1:6" ht="21" x14ac:dyDescent="0.35">
      <c r="A272" s="90" t="s">
        <v>665</v>
      </c>
      <c r="B272" s="89">
        <f>(IDK!D71+IDK!D72)/2</f>
        <v>2</v>
      </c>
    </row>
    <row r="273" spans="1:2" ht="21" x14ac:dyDescent="0.35">
      <c r="A273" s="90" t="s">
        <v>256</v>
      </c>
      <c r="B273" s="89">
        <f>(IDK!D73+IDK!D74)/2</f>
        <v>2.5</v>
      </c>
    </row>
    <row r="274" spans="1:2" ht="21" x14ac:dyDescent="0.35">
      <c r="A274" s="90" t="s">
        <v>270</v>
      </c>
      <c r="B274" s="89">
        <f>IF(IDK!D9=1,(IDK!D78+IDK!D80)/2,IF(IDK!D9=2,(IDK!D77+IDK!D79)/2,""))</f>
        <v>4</v>
      </c>
    </row>
    <row r="275" spans="1:2" ht="21" x14ac:dyDescent="0.35">
      <c r="A275" s="90" t="s">
        <v>666</v>
      </c>
      <c r="B275" s="114">
        <f>IDK!D81</f>
        <v>4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9:F19"/>
    <mergeCell ref="A23:F23"/>
    <mergeCell ref="A80:F80"/>
    <mergeCell ref="A256:F256"/>
    <mergeCell ref="A191:F191"/>
    <mergeCell ref="A155:F155"/>
    <mergeCell ref="A57:F57"/>
    <mergeCell ref="A98:K9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FE34-E7CB-46D2-81B0-362DAEB5E7C7}">
  <sheetPr codeName="Лист10">
    <tabColor rgb="FFFFC000"/>
  </sheetPr>
  <dimension ref="A1:IS45"/>
  <sheetViews>
    <sheetView zoomScale="79" workbookViewId="0">
      <pane xSplit="2" ySplit="9" topLeftCell="C10" activePane="bottomRight" state="frozen"/>
      <selection pane="topRight"/>
      <selection pane="bottomLeft"/>
      <selection pane="bottomRight" activeCell="D10" sqref="D10"/>
    </sheetView>
  </sheetViews>
  <sheetFormatPr defaultColWidth="9" defaultRowHeight="14.25" x14ac:dyDescent="0.2"/>
  <cols>
    <col min="1" max="1" width="4" style="242" customWidth="1"/>
    <col min="2" max="2" width="25.28515625" style="242" customWidth="1"/>
    <col min="3" max="3" width="5.85546875" style="288" customWidth="1"/>
    <col min="4" max="4" width="6.42578125" style="288" customWidth="1"/>
    <col min="5" max="5" width="8" style="242" customWidth="1"/>
    <col min="6" max="6" width="9.85546875" style="242" customWidth="1"/>
    <col min="7" max="7" width="8" style="288" customWidth="1"/>
    <col min="8" max="8" width="10.140625" style="288" customWidth="1"/>
    <col min="9" max="9" width="8" style="288" customWidth="1"/>
    <col min="10" max="10" width="11.7109375" style="288" customWidth="1"/>
    <col min="11" max="11" width="8" style="288" customWidth="1"/>
    <col min="12" max="12" width="9.140625" style="288" bestFit="1" customWidth="1"/>
    <col min="13" max="13" width="8" style="288" customWidth="1"/>
    <col min="14" max="14" width="9.140625" style="288" bestFit="1" customWidth="1"/>
    <col min="15" max="15" width="9.42578125" style="288" customWidth="1"/>
    <col min="16" max="16" width="9.140625" style="288" bestFit="1" customWidth="1"/>
    <col min="17" max="17" width="8" style="242" customWidth="1"/>
    <col min="18" max="18" width="8.85546875" style="242" bestFit="1" customWidth="1"/>
    <col min="19" max="19" width="8" style="289" customWidth="1"/>
    <col min="20" max="20" width="9.140625" style="242" bestFit="1" customWidth="1"/>
    <col min="21" max="21" width="9.140625" style="290" bestFit="1" customWidth="1"/>
    <col min="22" max="22" width="17" style="242" customWidth="1"/>
    <col min="23" max="23" width="2" style="242" customWidth="1"/>
    <col min="24" max="253" width="9.140625" style="242" customWidth="1"/>
    <col min="254" max="16384" width="9" style="292"/>
  </cols>
  <sheetData>
    <row r="1" spans="1:22" ht="19.5" hidden="1" x14ac:dyDescent="0.3">
      <c r="A1" s="811" t="s">
        <v>628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</row>
    <row r="2" spans="1:22" ht="19.5" hidden="1" x14ac:dyDescent="0.3">
      <c r="A2" s="811" t="s">
        <v>629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</row>
    <row r="3" spans="1:22" ht="19.5" hidden="1" x14ac:dyDescent="0.3">
      <c r="A3" s="811" t="s">
        <v>630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  <c r="V3" s="811"/>
    </row>
    <row r="4" spans="1:22" ht="19.5" hidden="1" x14ac:dyDescent="0.3">
      <c r="A4" s="811" t="s">
        <v>631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</row>
    <row r="5" spans="1:22" ht="19.5" hidden="1" x14ac:dyDescent="0.3">
      <c r="A5" s="811" t="s">
        <v>632</v>
      </c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  <c r="R5" s="811"/>
      <c r="S5" s="811"/>
      <c r="T5" s="811"/>
      <c r="U5" s="811"/>
      <c r="V5" s="811"/>
    </row>
    <row r="6" spans="1:22" ht="19.5" hidden="1" x14ac:dyDescent="0.3">
      <c r="A6" s="811" t="s">
        <v>633</v>
      </c>
      <c r="B6" s="811"/>
      <c r="C6" s="811"/>
      <c r="D6" s="811"/>
      <c r="E6" s="811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11"/>
      <c r="Q6" s="811"/>
      <c r="R6" s="811"/>
      <c r="S6" s="811"/>
      <c r="T6" s="811"/>
      <c r="U6" s="811"/>
      <c r="V6" s="811"/>
    </row>
    <row r="7" spans="1:22" ht="10.5" customHeight="1" thickBot="1" x14ac:dyDescent="0.3">
      <c r="A7" s="243"/>
      <c r="B7" s="244"/>
      <c r="C7" s="245"/>
      <c r="D7" s="245"/>
      <c r="E7" s="243"/>
      <c r="F7" s="243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3"/>
      <c r="R7" s="243"/>
      <c r="S7" s="246"/>
      <c r="T7" s="243"/>
      <c r="U7" s="247"/>
      <c r="V7" s="243"/>
    </row>
    <row r="8" spans="1:22" ht="45" customHeight="1" x14ac:dyDescent="0.2">
      <c r="A8" s="805"/>
      <c r="B8" s="807" t="s">
        <v>679</v>
      </c>
      <c r="C8" s="809" t="s">
        <v>6</v>
      </c>
      <c r="D8" s="809" t="s">
        <v>176</v>
      </c>
      <c r="E8" s="797" t="s">
        <v>655</v>
      </c>
      <c r="F8" s="798"/>
      <c r="G8" s="797" t="s">
        <v>656</v>
      </c>
      <c r="H8" s="798"/>
      <c r="I8" s="797" t="s">
        <v>657</v>
      </c>
      <c r="J8" s="798"/>
      <c r="K8" s="803" t="s">
        <v>658</v>
      </c>
      <c r="L8" s="804"/>
      <c r="M8" s="797" t="s">
        <v>659</v>
      </c>
      <c r="N8" s="798"/>
      <c r="O8" s="803" t="s">
        <v>661</v>
      </c>
      <c r="P8" s="804"/>
      <c r="Q8" s="797" t="s">
        <v>640</v>
      </c>
      <c r="R8" s="798"/>
      <c r="S8" s="797" t="s">
        <v>641</v>
      </c>
      <c r="T8" s="798"/>
      <c r="U8" s="799" t="s">
        <v>660</v>
      </c>
      <c r="V8" s="801" t="s">
        <v>642</v>
      </c>
    </row>
    <row r="9" spans="1:22" ht="25.5" customHeight="1" thickBot="1" x14ac:dyDescent="0.25">
      <c r="A9" s="806"/>
      <c r="B9" s="808"/>
      <c r="C9" s="810"/>
      <c r="D9" s="810"/>
      <c r="E9" s="248" t="s">
        <v>662</v>
      </c>
      <c r="F9" s="250" t="s">
        <v>5</v>
      </c>
      <c r="G9" s="248" t="s">
        <v>662</v>
      </c>
      <c r="H9" s="250" t="s">
        <v>5</v>
      </c>
      <c r="I9" s="248" t="s">
        <v>662</v>
      </c>
      <c r="J9" s="249" t="s">
        <v>5</v>
      </c>
      <c r="K9" s="248" t="s">
        <v>662</v>
      </c>
      <c r="L9" s="249" t="s">
        <v>5</v>
      </c>
      <c r="M9" s="248" t="s">
        <v>662</v>
      </c>
      <c r="N9" s="249" t="s">
        <v>5</v>
      </c>
      <c r="O9" s="248" t="s">
        <v>662</v>
      </c>
      <c r="P9" s="249" t="s">
        <v>5</v>
      </c>
      <c r="Q9" s="248" t="s">
        <v>662</v>
      </c>
      <c r="R9" s="249" t="s">
        <v>5</v>
      </c>
      <c r="S9" s="248" t="s">
        <v>662</v>
      </c>
      <c r="T9" s="250" t="s">
        <v>5</v>
      </c>
      <c r="U9" s="800"/>
      <c r="V9" s="802"/>
    </row>
    <row r="10" spans="1:22" ht="38.25" customHeight="1" thickBot="1" x14ac:dyDescent="0.25">
      <c r="A10" s="327">
        <v>1</v>
      </c>
      <c r="B10" s="328" t="str">
        <f>ODK!B2</f>
        <v>Иванов Иван Иванович</v>
      </c>
      <c r="C10" s="346" t="str">
        <f>IF(ODK!B9="мужской","м",IF(ODK!B9="женский","ж","не выбран пол"))</f>
        <v>м</v>
      </c>
      <c r="D10" s="345">
        <f>ODK!B11</f>
        <v>17</v>
      </c>
      <c r="E10" s="331">
        <v>220</v>
      </c>
      <c r="F10" s="329">
        <f ca="1">IF(E10="","",IF($D10="","нет возраста",IF($C10="ж",LOOKUP(E10,OFFSET(Прыжок11Дев,MATCH($D10,ВозрастНорм,0)-1,0),ОценкаДев),IF($C10="м",LOOKUP(E10,OFFSET(Прыжок11Мал,MATCH($D10,ВозрастНорм,0)-1,0),ОценкаМал),"не указан пол"))))</f>
        <v>2</v>
      </c>
      <c r="G10" s="332">
        <v>11</v>
      </c>
      <c r="H10" s="329">
        <f t="shared" ref="H10:H29" ca="1" si="0">IF(G10="","",IF($D10="","нет возраста",IF($C10="ж",LOOKUP(G10,OFFSET(Наклон11Дев,MATCH($D10,ВозрастНорм,0)-1,0),ОценкаДев),IF($C10="м",LOOKUP(G10,OFFSET(Наклон11Мал,MATCH($D10,ВозрастНорм,0)-1,0),ОценкаМал),"не указан пол"))))</f>
        <v>5</v>
      </c>
      <c r="I10" s="333">
        <v>45</v>
      </c>
      <c r="J10" s="329">
        <f t="shared" ref="J10:J29" ca="1" si="1">IF(I10="","",IF($D10="","нет возраста",IF($C10="ж",LOOKUP(I10,OFFSET(Отжим11Дев,MATCH($D10,ВозрастНорм,0)-1,0),ОценкаДев),IF($C10="м",LOOKUP(I10,OFFSET(Отжим11Мал,MATCH($D10,ВозрастНорм,0)-1,0),ОценкаМал),"не указан пол"))))</f>
        <v>8</v>
      </c>
      <c r="K10" s="334">
        <v>3</v>
      </c>
      <c r="L10" s="329">
        <f t="shared" ref="L10:L29" ca="1" si="2">IF(K10="","",IF($D10="","нет возраста",IF($C10="ж","",IF($C10="м",LOOKUP(K10,OFFSET(Подтяг11Мал,MATCH($D10,ВозрастНорм,0)-1,0),ОценкаМал),"не указан пол"))))</f>
        <v>1</v>
      </c>
      <c r="M10" s="333">
        <v>36</v>
      </c>
      <c r="N10" s="329">
        <f t="shared" ref="N10:N29" ca="1" si="3">IF(M10="","",IF($D10="","нет возраста",IF($C10="ж",LOOKUP(M10,OFFSET(ПодТул11Дев,MATCH($D10,ВозрастНорм,0)-1,0),ОценкаДев),IF($C10="м",LOOKUP(M10,OFFSET(ПодТул11Мал,MATCH($D10,ВозрастНорм,0)-1,0),ОценкаМал),"не указан пол"))))</f>
        <v>1</v>
      </c>
      <c r="O10" s="335">
        <v>12</v>
      </c>
      <c r="P10" s="329">
        <f t="shared" ref="P10:P29" si="4">IF(O10="","",IF($D10="","нет возраста",IF($C10="ж",INDEX(ОценкаДев,MATCH(O10,INDEX(ЧБДев,MATCH($D10,ВозрастНорм,0), ),-1)),IF($C10="м",INDEX(ОценкаМал,MATCH(O10,INDEX(ЧБМал,MATCH($D10,ВозрастНорм,0), ),-1)),"не указан пол"))))</f>
        <v>1</v>
      </c>
      <c r="Q10" s="336">
        <v>4.8</v>
      </c>
      <c r="R10" s="329">
        <v>5.12</v>
      </c>
      <c r="S10" s="337">
        <v>5.56</v>
      </c>
      <c r="T10" s="329">
        <f t="shared" ref="T10:T29" si="5">IF(S10="","",IF($D10="","нет возраста",IF($C10="ж",INDEX(ОценкаДев,MATCH(S10,INDEX(Бег1000Дев,MATCH($D10,ВозрастНорм,0), ),-1)),IF($C10="м",INDEX(ОценкаМал,MATCH(S10,INDEX(Бег1000Мал,MATCH($D10,ВозрастНорм,0), ),-1)),"не указан пол"))))</f>
        <v>4</v>
      </c>
      <c r="U10" s="330">
        <f ca="1">IF(F10="","",IF(H10="","",IF(J10="","",IF(N10="","",IF(P10="","",IF(R10="","",IF(T10="","",AVERAGE(F10,H10,J10,L10,N10,P10,R10,T10))))))))</f>
        <v>3.39</v>
      </c>
      <c r="V10" s="326" t="str">
        <f ca="1">IF(U10="","",IFERROR(IF(U10&lt;2.5,"низкий",IF(U10&lt;4.5,"ниже среднего",IF(U10&lt;6.5,"средний",IF(U10&lt;8.5,"выше среднего","высокий")))),""))</f>
        <v>ниже среднего</v>
      </c>
    </row>
    <row r="11" spans="1:22" ht="24.75" hidden="1" customHeight="1" x14ac:dyDescent="0.25">
      <c r="A11" s="251"/>
      <c r="B11" s="320"/>
      <c r="C11" s="252"/>
      <c r="D11" s="253" t="str">
        <f ca="1">IFERROR("",IF(#REF!="","",DATEDIF(#REF!,TODAY(),"y")))</f>
        <v/>
      </c>
      <c r="E11" s="321"/>
      <c r="F11" s="254" t="str">
        <f t="shared" ref="F11:F29" ca="1" si="6">IF(E11="","",IF($D11="","нет возраста",IF($C11="ж",LOOKUP(E11,OFFSET(Прыжок11Дев,MATCH($D11,ВозрастНорм,0)-1,0),ОценкаДев),IF($C11="м",LOOKUP(E11,OFFSET(Прыжок11Мал,MATCH($D11,ВозрастНорм,0)-1,0),ОценкаМал),"не указан пол"))))</f>
        <v/>
      </c>
      <c r="G11" s="322"/>
      <c r="H11" s="254" t="str">
        <f t="shared" ca="1" si="0"/>
        <v/>
      </c>
      <c r="I11" s="255"/>
      <c r="J11" s="254" t="str">
        <f t="shared" ca="1" si="1"/>
        <v/>
      </c>
      <c r="K11" s="323"/>
      <c r="L11" s="254" t="str">
        <f t="shared" ca="1" si="2"/>
        <v/>
      </c>
      <c r="M11" s="255"/>
      <c r="N11" s="254" t="str">
        <f t="shared" ca="1" si="3"/>
        <v/>
      </c>
      <c r="O11" s="324"/>
      <c r="P11" s="254" t="str">
        <f t="shared" si="4"/>
        <v/>
      </c>
      <c r="Q11" s="325"/>
      <c r="R11" s="254" t="str">
        <f t="shared" ref="R11:R29" si="7">IF(Q11="","",IF($D11="","нет возраста",IF($C11="ж",INDEX(ОценкаДев,MATCH(Q11,INDEX(Бег30Дев,MATCH($D11,ВозрастНорм,0), ),-1)),IF($C11="м",INDEX(ОценкаМал,MATCH(Q11,INDEX(Бег30Мал,MATCH($D11,ВозрастНорм,0), ),-1)),"не указан пол"))))</f>
        <v/>
      </c>
      <c r="S11" s="256"/>
      <c r="T11" s="254" t="str">
        <f t="shared" si="5"/>
        <v/>
      </c>
      <c r="U11" s="257" t="str">
        <f ca="1">IF(F11="","",IF(H11="","",IF(J11="","",IF(N11="","",IF(P11="","",IF(R11="","",IF(T11="","",AVERAGE(F11,H11,J11,L11,N11,P11,R11,T11))))))))</f>
        <v/>
      </c>
      <c r="V11" s="317" t="str">
        <f t="shared" ref="V11:V29" ca="1" si="8">IF(U11="","",IFERROR(IF(U11&lt;2.5,"нізкі",IF(U11&lt;4.5,"ніжэй сярэдняга",IF(U11&lt;6.5,"сярэдні",IF(U11&lt;8.5,"вышэй сярэдняга","высокі")))),""))</f>
        <v/>
      </c>
    </row>
    <row r="12" spans="1:22" ht="24.75" hidden="1" customHeight="1" x14ac:dyDescent="0.25">
      <c r="A12" s="258"/>
      <c r="B12" s="259"/>
      <c r="C12" s="260"/>
      <c r="D12" s="253" t="str">
        <f ca="1">IFERROR("",IF(#REF!="","",DATEDIF(#REF!,TODAY(),"y")))</f>
        <v/>
      </c>
      <c r="E12" s="261"/>
      <c r="F12" s="262" t="str">
        <f t="shared" ca="1" si="6"/>
        <v/>
      </c>
      <c r="G12" s="263"/>
      <c r="H12" s="262" t="str">
        <f t="shared" ca="1" si="0"/>
        <v/>
      </c>
      <c r="I12" s="264"/>
      <c r="J12" s="262" t="str">
        <f t="shared" ca="1" si="1"/>
        <v/>
      </c>
      <c r="K12" s="265"/>
      <c r="L12" s="262" t="str">
        <f t="shared" ca="1" si="2"/>
        <v/>
      </c>
      <c r="M12" s="255"/>
      <c r="N12" s="262" t="str">
        <f t="shared" ca="1" si="3"/>
        <v/>
      </c>
      <c r="O12" s="309"/>
      <c r="P12" s="262" t="str">
        <f t="shared" si="4"/>
        <v/>
      </c>
      <c r="Q12" s="313"/>
      <c r="R12" s="262" t="str">
        <f t="shared" si="7"/>
        <v/>
      </c>
      <c r="S12" s="266"/>
      <c r="T12" s="262" t="str">
        <f t="shared" si="5"/>
        <v/>
      </c>
      <c r="U12" s="267" t="str">
        <f t="shared" ref="U12:U28" ca="1" si="9">IF(F12="","",IF(H12="","",IF(J12="","",IF(N12="","",IF(P12="","",IF(R12="","",IF(T12="","",AVERAGE(F12,H12,J12,L12,N12,P12,R12,T12))))))))</f>
        <v/>
      </c>
      <c r="V12" s="318" t="str">
        <f t="shared" ca="1" si="8"/>
        <v/>
      </c>
    </row>
    <row r="13" spans="1:22" ht="24.75" hidden="1" customHeight="1" x14ac:dyDescent="0.25">
      <c r="A13" s="258"/>
      <c r="B13" s="259"/>
      <c r="C13" s="260"/>
      <c r="D13" s="253" t="str">
        <f ca="1">IFERROR("",IF(#REF!="","",DATEDIF(#REF!,TODAY(),"y")))</f>
        <v/>
      </c>
      <c r="E13" s="261"/>
      <c r="F13" s="262" t="str">
        <f t="shared" ca="1" si="6"/>
        <v/>
      </c>
      <c r="G13" s="263"/>
      <c r="H13" s="262" t="str">
        <f t="shared" ca="1" si="0"/>
        <v/>
      </c>
      <c r="I13" s="264"/>
      <c r="J13" s="262" t="str">
        <f t="shared" ca="1" si="1"/>
        <v/>
      </c>
      <c r="K13" s="265"/>
      <c r="L13" s="262" t="str">
        <f t="shared" ca="1" si="2"/>
        <v/>
      </c>
      <c r="M13" s="255"/>
      <c r="N13" s="262" t="str">
        <f t="shared" ca="1" si="3"/>
        <v/>
      </c>
      <c r="O13" s="309"/>
      <c r="P13" s="262" t="str">
        <f t="shared" si="4"/>
        <v/>
      </c>
      <c r="Q13" s="313"/>
      <c r="R13" s="262" t="str">
        <f t="shared" si="7"/>
        <v/>
      </c>
      <c r="S13" s="266"/>
      <c r="T13" s="262" t="str">
        <f t="shared" si="5"/>
        <v/>
      </c>
      <c r="U13" s="267" t="str">
        <f t="shared" ca="1" si="9"/>
        <v/>
      </c>
      <c r="V13" s="318" t="str">
        <f t="shared" ca="1" si="8"/>
        <v/>
      </c>
    </row>
    <row r="14" spans="1:22" ht="24.75" hidden="1" customHeight="1" x14ac:dyDescent="0.25">
      <c r="A14" s="258"/>
      <c r="B14" s="259"/>
      <c r="C14" s="260"/>
      <c r="D14" s="253" t="str">
        <f ca="1">IFERROR("",IF(#REF!="","",DATEDIF(#REF!,TODAY(),"y")))</f>
        <v/>
      </c>
      <c r="E14" s="261"/>
      <c r="F14" s="262" t="str">
        <f t="shared" ca="1" si="6"/>
        <v/>
      </c>
      <c r="G14" s="263"/>
      <c r="H14" s="262" t="str">
        <f t="shared" ca="1" si="0"/>
        <v/>
      </c>
      <c r="I14" s="264"/>
      <c r="J14" s="262" t="str">
        <f t="shared" ca="1" si="1"/>
        <v/>
      </c>
      <c r="K14" s="265"/>
      <c r="L14" s="262" t="str">
        <f t="shared" ca="1" si="2"/>
        <v/>
      </c>
      <c r="M14" s="255"/>
      <c r="N14" s="262" t="str">
        <f t="shared" ca="1" si="3"/>
        <v/>
      </c>
      <c r="O14" s="309"/>
      <c r="P14" s="262" t="str">
        <f t="shared" si="4"/>
        <v/>
      </c>
      <c r="Q14" s="313"/>
      <c r="R14" s="262" t="str">
        <f t="shared" si="7"/>
        <v/>
      </c>
      <c r="S14" s="266"/>
      <c r="T14" s="262" t="str">
        <f t="shared" si="5"/>
        <v/>
      </c>
      <c r="U14" s="267" t="str">
        <f t="shared" ca="1" si="9"/>
        <v/>
      </c>
      <c r="V14" s="318" t="str">
        <f t="shared" ca="1" si="8"/>
        <v/>
      </c>
    </row>
    <row r="15" spans="1:22" ht="24.75" hidden="1" customHeight="1" x14ac:dyDescent="0.25">
      <c r="A15" s="258"/>
      <c r="B15" s="259"/>
      <c r="C15" s="260"/>
      <c r="D15" s="253" t="str">
        <f ca="1">IFERROR("",IF(#REF!="","",DATEDIF(#REF!,TODAY(),"y")))</f>
        <v/>
      </c>
      <c r="E15" s="261"/>
      <c r="F15" s="262" t="str">
        <f t="shared" ca="1" si="6"/>
        <v/>
      </c>
      <c r="G15" s="263"/>
      <c r="H15" s="262" t="str">
        <f t="shared" ca="1" si="0"/>
        <v/>
      </c>
      <c r="I15" s="264"/>
      <c r="J15" s="262" t="str">
        <f t="shared" ca="1" si="1"/>
        <v/>
      </c>
      <c r="K15" s="265"/>
      <c r="L15" s="262" t="str">
        <f t="shared" ca="1" si="2"/>
        <v/>
      </c>
      <c r="M15" s="268"/>
      <c r="N15" s="262" t="str">
        <f t="shared" ca="1" si="3"/>
        <v/>
      </c>
      <c r="O15" s="309"/>
      <c r="P15" s="262" t="str">
        <f t="shared" si="4"/>
        <v/>
      </c>
      <c r="Q15" s="313"/>
      <c r="R15" s="262" t="str">
        <f t="shared" si="7"/>
        <v/>
      </c>
      <c r="S15" s="266"/>
      <c r="T15" s="262" t="str">
        <f t="shared" si="5"/>
        <v/>
      </c>
      <c r="U15" s="267" t="str">
        <f t="shared" ca="1" si="9"/>
        <v/>
      </c>
      <c r="V15" s="318" t="str">
        <f t="shared" ca="1" si="8"/>
        <v/>
      </c>
    </row>
    <row r="16" spans="1:22" ht="24.75" hidden="1" customHeight="1" x14ac:dyDescent="0.25">
      <c r="A16" s="258"/>
      <c r="B16" s="259"/>
      <c r="C16" s="260"/>
      <c r="D16" s="253" t="str">
        <f ca="1">IFERROR("",IF(#REF!="","",DATEDIF(#REF!,TODAY(),"y")))</f>
        <v/>
      </c>
      <c r="E16" s="261"/>
      <c r="F16" s="262" t="str">
        <f t="shared" ca="1" si="6"/>
        <v/>
      </c>
      <c r="G16" s="263"/>
      <c r="H16" s="262" t="str">
        <f t="shared" ca="1" si="0"/>
        <v/>
      </c>
      <c r="I16" s="264"/>
      <c r="J16" s="262" t="str">
        <f t="shared" ca="1" si="1"/>
        <v/>
      </c>
      <c r="K16" s="265"/>
      <c r="L16" s="262" t="str">
        <f t="shared" ca="1" si="2"/>
        <v/>
      </c>
      <c r="M16" s="264"/>
      <c r="N16" s="262" t="str">
        <f t="shared" ca="1" si="3"/>
        <v/>
      </c>
      <c r="O16" s="309"/>
      <c r="P16" s="262" t="str">
        <f t="shared" si="4"/>
        <v/>
      </c>
      <c r="Q16" s="313"/>
      <c r="R16" s="262" t="str">
        <f t="shared" si="7"/>
        <v/>
      </c>
      <c r="S16" s="266"/>
      <c r="T16" s="262" t="str">
        <f t="shared" si="5"/>
        <v/>
      </c>
      <c r="U16" s="267" t="str">
        <f t="shared" ca="1" si="9"/>
        <v/>
      </c>
      <c r="V16" s="318" t="str">
        <f t="shared" ca="1" si="8"/>
        <v/>
      </c>
    </row>
    <row r="17" spans="1:22" ht="24.75" hidden="1" customHeight="1" x14ac:dyDescent="0.2">
      <c r="A17" s="258"/>
      <c r="B17" s="269"/>
      <c r="C17" s="260"/>
      <c r="D17" s="253" t="str">
        <f ca="1">IFERROR("",IF(#REF!="","",DATEDIF(#REF!,TODAY(),"y")))</f>
        <v/>
      </c>
      <c r="E17" s="261"/>
      <c r="F17" s="262" t="str">
        <f t="shared" ca="1" si="6"/>
        <v/>
      </c>
      <c r="G17" s="270"/>
      <c r="H17" s="262" t="str">
        <f t="shared" ca="1" si="0"/>
        <v/>
      </c>
      <c r="I17" s="264"/>
      <c r="J17" s="262" t="str">
        <f t="shared" ca="1" si="1"/>
        <v/>
      </c>
      <c r="K17" s="265"/>
      <c r="L17" s="262" t="str">
        <f t="shared" ca="1" si="2"/>
        <v/>
      </c>
      <c r="M17" s="264"/>
      <c r="N17" s="262" t="str">
        <f t="shared" ca="1" si="3"/>
        <v/>
      </c>
      <c r="O17" s="309"/>
      <c r="P17" s="262" t="str">
        <f t="shared" si="4"/>
        <v/>
      </c>
      <c r="Q17" s="313"/>
      <c r="R17" s="262" t="str">
        <f t="shared" si="7"/>
        <v/>
      </c>
      <c r="S17" s="266"/>
      <c r="T17" s="262" t="str">
        <f t="shared" si="5"/>
        <v/>
      </c>
      <c r="U17" s="267" t="str">
        <f t="shared" ca="1" si="9"/>
        <v/>
      </c>
      <c r="V17" s="318" t="str">
        <f t="shared" ca="1" si="8"/>
        <v/>
      </c>
    </row>
    <row r="18" spans="1:22" ht="24.75" hidden="1" customHeight="1" x14ac:dyDescent="0.2">
      <c r="A18" s="258"/>
      <c r="B18" s="269"/>
      <c r="C18" s="260"/>
      <c r="D18" s="253" t="str">
        <f ca="1">IFERROR("",IF(#REF!="","",DATEDIF(#REF!,TODAY(),"y")))</f>
        <v/>
      </c>
      <c r="E18" s="261"/>
      <c r="F18" s="262" t="str">
        <f t="shared" ca="1" si="6"/>
        <v/>
      </c>
      <c r="G18" s="270"/>
      <c r="H18" s="262" t="str">
        <f t="shared" ca="1" si="0"/>
        <v/>
      </c>
      <c r="I18" s="264"/>
      <c r="J18" s="262" t="str">
        <f t="shared" ca="1" si="1"/>
        <v/>
      </c>
      <c r="K18" s="265"/>
      <c r="L18" s="262" t="str">
        <f t="shared" ca="1" si="2"/>
        <v/>
      </c>
      <c r="M18" s="264"/>
      <c r="N18" s="262" t="str">
        <f t="shared" ca="1" si="3"/>
        <v/>
      </c>
      <c r="O18" s="309"/>
      <c r="P18" s="262" t="str">
        <f t="shared" si="4"/>
        <v/>
      </c>
      <c r="Q18" s="313"/>
      <c r="R18" s="262" t="str">
        <f t="shared" si="7"/>
        <v/>
      </c>
      <c r="S18" s="266"/>
      <c r="T18" s="262" t="str">
        <f t="shared" si="5"/>
        <v/>
      </c>
      <c r="U18" s="267" t="str">
        <f t="shared" ca="1" si="9"/>
        <v/>
      </c>
      <c r="V18" s="318" t="str">
        <f t="shared" ca="1" si="8"/>
        <v/>
      </c>
    </row>
    <row r="19" spans="1:22" ht="24.75" hidden="1" customHeight="1" x14ac:dyDescent="0.2">
      <c r="A19" s="258"/>
      <c r="B19" s="269"/>
      <c r="C19" s="260"/>
      <c r="D19" s="253" t="str">
        <f ca="1">IFERROR("",IF(#REF!="","",DATEDIF(#REF!,TODAY(),"y")))</f>
        <v/>
      </c>
      <c r="E19" s="261"/>
      <c r="F19" s="262" t="str">
        <f t="shared" ca="1" si="6"/>
        <v/>
      </c>
      <c r="G19" s="270"/>
      <c r="H19" s="262" t="str">
        <f t="shared" ca="1" si="0"/>
        <v/>
      </c>
      <c r="I19" s="264"/>
      <c r="J19" s="262" t="str">
        <f t="shared" ca="1" si="1"/>
        <v/>
      </c>
      <c r="K19" s="265"/>
      <c r="L19" s="262" t="str">
        <f t="shared" ca="1" si="2"/>
        <v/>
      </c>
      <c r="M19" s="264"/>
      <c r="N19" s="262" t="str">
        <f t="shared" ca="1" si="3"/>
        <v/>
      </c>
      <c r="O19" s="309"/>
      <c r="P19" s="262" t="str">
        <f t="shared" si="4"/>
        <v/>
      </c>
      <c r="Q19" s="313"/>
      <c r="R19" s="262" t="str">
        <f t="shared" si="7"/>
        <v/>
      </c>
      <c r="S19" s="266"/>
      <c r="T19" s="262" t="str">
        <f t="shared" si="5"/>
        <v/>
      </c>
      <c r="U19" s="267" t="str">
        <f t="shared" ca="1" si="9"/>
        <v/>
      </c>
      <c r="V19" s="318" t="str">
        <f t="shared" ca="1" si="8"/>
        <v/>
      </c>
    </row>
    <row r="20" spans="1:22" ht="24.75" hidden="1" customHeight="1" x14ac:dyDescent="0.2">
      <c r="A20" s="258"/>
      <c r="B20" s="269"/>
      <c r="C20" s="260"/>
      <c r="D20" s="253" t="str">
        <f ca="1">IFERROR("",IF(#REF!="","",DATEDIF(#REF!,TODAY(),"y")))</f>
        <v/>
      </c>
      <c r="E20" s="261"/>
      <c r="F20" s="262" t="str">
        <f t="shared" ca="1" si="6"/>
        <v/>
      </c>
      <c r="G20" s="270"/>
      <c r="H20" s="262" t="str">
        <f t="shared" ca="1" si="0"/>
        <v/>
      </c>
      <c r="I20" s="264"/>
      <c r="J20" s="262" t="str">
        <f t="shared" ca="1" si="1"/>
        <v/>
      </c>
      <c r="K20" s="265"/>
      <c r="L20" s="262" t="str">
        <f t="shared" ca="1" si="2"/>
        <v/>
      </c>
      <c r="M20" s="255"/>
      <c r="N20" s="262" t="str">
        <f t="shared" ca="1" si="3"/>
        <v/>
      </c>
      <c r="O20" s="309"/>
      <c r="P20" s="262" t="str">
        <f t="shared" si="4"/>
        <v/>
      </c>
      <c r="Q20" s="313"/>
      <c r="R20" s="262" t="str">
        <f t="shared" si="7"/>
        <v/>
      </c>
      <c r="S20" s="266"/>
      <c r="T20" s="262" t="str">
        <f t="shared" si="5"/>
        <v/>
      </c>
      <c r="U20" s="267" t="str">
        <f t="shared" ca="1" si="9"/>
        <v/>
      </c>
      <c r="V20" s="318" t="str">
        <f t="shared" ca="1" si="8"/>
        <v/>
      </c>
    </row>
    <row r="21" spans="1:22" ht="24.75" hidden="1" customHeight="1" x14ac:dyDescent="0.2">
      <c r="A21" s="258"/>
      <c r="B21" s="269"/>
      <c r="C21" s="260"/>
      <c r="D21" s="253" t="str">
        <f ca="1">IFERROR("",IF(#REF!="","",DATEDIF(#REF!,TODAY(),"y")))</f>
        <v/>
      </c>
      <c r="E21" s="261"/>
      <c r="F21" s="262" t="str">
        <f t="shared" ca="1" si="6"/>
        <v/>
      </c>
      <c r="G21" s="270"/>
      <c r="H21" s="262" t="str">
        <f t="shared" ca="1" si="0"/>
        <v/>
      </c>
      <c r="I21" s="264"/>
      <c r="J21" s="262" t="str">
        <f t="shared" ca="1" si="1"/>
        <v/>
      </c>
      <c r="K21" s="265"/>
      <c r="L21" s="262" t="str">
        <f t="shared" ca="1" si="2"/>
        <v/>
      </c>
      <c r="M21" s="255"/>
      <c r="N21" s="262" t="str">
        <f t="shared" ca="1" si="3"/>
        <v/>
      </c>
      <c r="O21" s="309"/>
      <c r="P21" s="262" t="str">
        <f t="shared" si="4"/>
        <v/>
      </c>
      <c r="Q21" s="313"/>
      <c r="R21" s="262" t="str">
        <f t="shared" si="7"/>
        <v/>
      </c>
      <c r="S21" s="266"/>
      <c r="T21" s="262" t="str">
        <f t="shared" si="5"/>
        <v/>
      </c>
      <c r="U21" s="267" t="str">
        <f t="shared" ca="1" si="9"/>
        <v/>
      </c>
      <c r="V21" s="318" t="str">
        <f t="shared" ca="1" si="8"/>
        <v/>
      </c>
    </row>
    <row r="22" spans="1:22" s="242" customFormat="1" ht="24.75" hidden="1" customHeight="1" x14ac:dyDescent="0.2">
      <c r="A22" s="258"/>
      <c r="B22" s="271"/>
      <c r="C22" s="272"/>
      <c r="D22" s="253" t="str">
        <f ca="1">IFERROR("",IF(#REF!="","",DATEDIF(#REF!,TODAY(),"y")))</f>
        <v/>
      </c>
      <c r="E22" s="261"/>
      <c r="F22" s="262" t="str">
        <f t="shared" ca="1" si="6"/>
        <v/>
      </c>
      <c r="G22" s="273"/>
      <c r="H22" s="262" t="str">
        <f t="shared" ca="1" si="0"/>
        <v/>
      </c>
      <c r="I22" s="274"/>
      <c r="J22" s="262" t="str">
        <f t="shared" ca="1" si="1"/>
        <v/>
      </c>
      <c r="K22" s="265"/>
      <c r="L22" s="262" t="str">
        <f t="shared" ca="1" si="2"/>
        <v/>
      </c>
      <c r="M22" s="255"/>
      <c r="N22" s="262" t="str">
        <f t="shared" ca="1" si="3"/>
        <v/>
      </c>
      <c r="O22" s="309"/>
      <c r="P22" s="262" t="str">
        <f t="shared" si="4"/>
        <v/>
      </c>
      <c r="Q22" s="313"/>
      <c r="R22" s="262" t="str">
        <f t="shared" si="7"/>
        <v/>
      </c>
      <c r="S22" s="266"/>
      <c r="T22" s="262" t="str">
        <f t="shared" si="5"/>
        <v/>
      </c>
      <c r="U22" s="267" t="str">
        <f t="shared" ca="1" si="9"/>
        <v/>
      </c>
      <c r="V22" s="318" t="str">
        <f t="shared" ca="1" si="8"/>
        <v/>
      </c>
    </row>
    <row r="23" spans="1:22" s="242" customFormat="1" ht="24.75" hidden="1" customHeight="1" x14ac:dyDescent="0.2">
      <c r="A23" s="258"/>
      <c r="B23" s="269"/>
      <c r="C23" s="260"/>
      <c r="D23" s="253" t="str">
        <f ca="1">IFERROR("",IF(#REF!="","",DATEDIF(#REF!,TODAY(),"y")))</f>
        <v/>
      </c>
      <c r="E23" s="261"/>
      <c r="F23" s="262" t="str">
        <f t="shared" ca="1" si="6"/>
        <v/>
      </c>
      <c r="G23" s="270"/>
      <c r="H23" s="262" t="str">
        <f t="shared" ca="1" si="0"/>
        <v/>
      </c>
      <c r="I23" s="264"/>
      <c r="J23" s="262" t="str">
        <f t="shared" ca="1" si="1"/>
        <v/>
      </c>
      <c r="K23" s="265"/>
      <c r="L23" s="262" t="str">
        <f t="shared" ca="1" si="2"/>
        <v/>
      </c>
      <c r="M23" s="255"/>
      <c r="N23" s="262" t="str">
        <f t="shared" ca="1" si="3"/>
        <v/>
      </c>
      <c r="O23" s="310"/>
      <c r="P23" s="262" t="str">
        <f t="shared" si="4"/>
        <v/>
      </c>
      <c r="Q23" s="314"/>
      <c r="R23" s="262" t="str">
        <f t="shared" si="7"/>
        <v/>
      </c>
      <c r="S23" s="266"/>
      <c r="T23" s="262" t="str">
        <f t="shared" si="5"/>
        <v/>
      </c>
      <c r="U23" s="267" t="str">
        <f t="shared" ca="1" si="9"/>
        <v/>
      </c>
      <c r="V23" s="318" t="str">
        <f t="shared" ca="1" si="8"/>
        <v/>
      </c>
    </row>
    <row r="24" spans="1:22" s="242" customFormat="1" ht="24.75" hidden="1" customHeight="1" x14ac:dyDescent="0.2">
      <c r="A24" s="258"/>
      <c r="B24" s="269"/>
      <c r="C24" s="260"/>
      <c r="D24" s="253" t="str">
        <f ca="1">IFERROR("",IF(#REF!="","",DATEDIF(#REF!,TODAY(),"y")))</f>
        <v/>
      </c>
      <c r="E24" s="261"/>
      <c r="F24" s="262" t="str">
        <f t="shared" ca="1" si="6"/>
        <v/>
      </c>
      <c r="G24" s="270"/>
      <c r="H24" s="262" t="str">
        <f t="shared" ca="1" si="0"/>
        <v/>
      </c>
      <c r="I24" s="264"/>
      <c r="J24" s="262" t="str">
        <f t="shared" ca="1" si="1"/>
        <v/>
      </c>
      <c r="K24" s="265"/>
      <c r="L24" s="262" t="str">
        <f t="shared" ca="1" si="2"/>
        <v/>
      </c>
      <c r="M24" s="264"/>
      <c r="N24" s="262" t="str">
        <f t="shared" ca="1" si="3"/>
        <v/>
      </c>
      <c r="O24" s="310"/>
      <c r="P24" s="262" t="str">
        <f t="shared" si="4"/>
        <v/>
      </c>
      <c r="Q24" s="314"/>
      <c r="R24" s="262" t="str">
        <f t="shared" si="7"/>
        <v/>
      </c>
      <c r="S24" s="266"/>
      <c r="T24" s="262" t="str">
        <f t="shared" si="5"/>
        <v/>
      </c>
      <c r="U24" s="267" t="str">
        <f t="shared" ca="1" si="9"/>
        <v/>
      </c>
      <c r="V24" s="318" t="str">
        <f t="shared" ca="1" si="8"/>
        <v/>
      </c>
    </row>
    <row r="25" spans="1:22" s="242" customFormat="1" ht="24.75" hidden="1" customHeight="1" x14ac:dyDescent="0.2">
      <c r="A25" s="258"/>
      <c r="B25" s="275"/>
      <c r="C25" s="260"/>
      <c r="D25" s="253" t="str">
        <f ca="1">IFERROR("",IF(#REF!="","",DATEDIF(#REF!,TODAY(),"y")))</f>
        <v/>
      </c>
      <c r="E25" s="261"/>
      <c r="F25" s="262" t="str">
        <f t="shared" ca="1" si="6"/>
        <v/>
      </c>
      <c r="G25" s="270"/>
      <c r="H25" s="262" t="str">
        <f t="shared" ca="1" si="0"/>
        <v/>
      </c>
      <c r="I25" s="264"/>
      <c r="J25" s="262" t="str">
        <f t="shared" ca="1" si="1"/>
        <v/>
      </c>
      <c r="K25" s="265"/>
      <c r="L25" s="262" t="str">
        <f t="shared" ca="1" si="2"/>
        <v/>
      </c>
      <c r="M25" s="264"/>
      <c r="N25" s="262" t="str">
        <f t="shared" ca="1" si="3"/>
        <v/>
      </c>
      <c r="O25" s="309"/>
      <c r="P25" s="262" t="str">
        <f t="shared" si="4"/>
        <v/>
      </c>
      <c r="Q25" s="313"/>
      <c r="R25" s="262" t="str">
        <f t="shared" si="7"/>
        <v/>
      </c>
      <c r="S25" s="266"/>
      <c r="T25" s="262" t="str">
        <f t="shared" si="5"/>
        <v/>
      </c>
      <c r="U25" s="267" t="str">
        <f t="shared" ca="1" si="9"/>
        <v/>
      </c>
      <c r="V25" s="318" t="str">
        <f t="shared" ca="1" si="8"/>
        <v/>
      </c>
    </row>
    <row r="26" spans="1:22" s="242" customFormat="1" ht="24.75" hidden="1" customHeight="1" x14ac:dyDescent="0.2">
      <c r="A26" s="258"/>
      <c r="B26" s="275"/>
      <c r="C26" s="260"/>
      <c r="D26" s="253" t="str">
        <f ca="1">IFERROR("",IF(#REF!="","",DATEDIF(#REF!,TODAY(),"y")))</f>
        <v/>
      </c>
      <c r="E26" s="261"/>
      <c r="F26" s="262" t="str">
        <f t="shared" ca="1" si="6"/>
        <v/>
      </c>
      <c r="G26" s="270"/>
      <c r="H26" s="262" t="str">
        <f t="shared" ca="1" si="0"/>
        <v/>
      </c>
      <c r="I26" s="264"/>
      <c r="J26" s="262" t="str">
        <f t="shared" ca="1" si="1"/>
        <v/>
      </c>
      <c r="K26" s="265"/>
      <c r="L26" s="262" t="str">
        <f t="shared" ca="1" si="2"/>
        <v/>
      </c>
      <c r="M26" s="264"/>
      <c r="N26" s="262" t="str">
        <f t="shared" ca="1" si="3"/>
        <v/>
      </c>
      <c r="O26" s="310"/>
      <c r="P26" s="262" t="str">
        <f t="shared" si="4"/>
        <v/>
      </c>
      <c r="Q26" s="314"/>
      <c r="R26" s="262" t="str">
        <f t="shared" si="7"/>
        <v/>
      </c>
      <c r="S26" s="266"/>
      <c r="T26" s="262" t="str">
        <f t="shared" si="5"/>
        <v/>
      </c>
      <c r="U26" s="267" t="str">
        <f t="shared" ca="1" si="9"/>
        <v/>
      </c>
      <c r="V26" s="318" t="str">
        <f t="shared" ca="1" si="8"/>
        <v/>
      </c>
    </row>
    <row r="27" spans="1:22" s="242" customFormat="1" ht="24.75" hidden="1" customHeight="1" x14ac:dyDescent="0.2">
      <c r="A27" s="258"/>
      <c r="B27" s="275"/>
      <c r="C27" s="260"/>
      <c r="D27" s="253" t="str">
        <f ca="1">IFERROR("",IF(#REF!="","",DATEDIF(#REF!,TODAY(),"y")))</f>
        <v/>
      </c>
      <c r="E27" s="261"/>
      <c r="F27" s="262" t="str">
        <f t="shared" ca="1" si="6"/>
        <v/>
      </c>
      <c r="G27" s="270"/>
      <c r="H27" s="262" t="str">
        <f t="shared" ca="1" si="0"/>
        <v/>
      </c>
      <c r="I27" s="264"/>
      <c r="J27" s="262" t="str">
        <f t="shared" ca="1" si="1"/>
        <v/>
      </c>
      <c r="K27" s="265"/>
      <c r="L27" s="262" t="str">
        <f t="shared" ca="1" si="2"/>
        <v/>
      </c>
      <c r="M27" s="264"/>
      <c r="N27" s="262" t="str">
        <f t="shared" ca="1" si="3"/>
        <v/>
      </c>
      <c r="O27" s="310"/>
      <c r="P27" s="262" t="str">
        <f t="shared" si="4"/>
        <v/>
      </c>
      <c r="Q27" s="314"/>
      <c r="R27" s="262" t="str">
        <f t="shared" si="7"/>
        <v/>
      </c>
      <c r="S27" s="266"/>
      <c r="T27" s="262" t="str">
        <f t="shared" si="5"/>
        <v/>
      </c>
      <c r="U27" s="267" t="str">
        <f t="shared" ca="1" si="9"/>
        <v/>
      </c>
      <c r="V27" s="318" t="str">
        <f t="shared" ca="1" si="8"/>
        <v/>
      </c>
    </row>
    <row r="28" spans="1:22" s="242" customFormat="1" ht="24.75" hidden="1" customHeight="1" x14ac:dyDescent="0.2">
      <c r="A28" s="258"/>
      <c r="B28" s="276"/>
      <c r="C28" s="272"/>
      <c r="D28" s="253" t="str">
        <f ca="1">IFERROR("",IF(#REF!="","",DATEDIF(#REF!,TODAY(),"y")))</f>
        <v/>
      </c>
      <c r="E28" s="277"/>
      <c r="F28" s="262" t="str">
        <f t="shared" ca="1" si="6"/>
        <v/>
      </c>
      <c r="G28" s="273"/>
      <c r="H28" s="262" t="str">
        <f t="shared" ca="1" si="0"/>
        <v/>
      </c>
      <c r="I28" s="274"/>
      <c r="J28" s="262" t="str">
        <f t="shared" ca="1" si="1"/>
        <v/>
      </c>
      <c r="K28" s="273"/>
      <c r="L28" s="262" t="str">
        <f t="shared" ca="1" si="2"/>
        <v/>
      </c>
      <c r="M28" s="274"/>
      <c r="N28" s="262" t="str">
        <f t="shared" ca="1" si="3"/>
        <v/>
      </c>
      <c r="O28" s="311"/>
      <c r="P28" s="262" t="str">
        <f t="shared" si="4"/>
        <v/>
      </c>
      <c r="Q28" s="315"/>
      <c r="R28" s="262" t="str">
        <f t="shared" si="7"/>
        <v/>
      </c>
      <c r="S28" s="278"/>
      <c r="T28" s="262" t="str">
        <f t="shared" si="5"/>
        <v/>
      </c>
      <c r="U28" s="267" t="str">
        <f t="shared" ca="1" si="9"/>
        <v/>
      </c>
      <c r="V28" s="318" t="str">
        <f t="shared" ca="1" si="8"/>
        <v/>
      </c>
    </row>
    <row r="29" spans="1:22" s="242" customFormat="1" ht="24.75" hidden="1" customHeight="1" thickBot="1" x14ac:dyDescent="0.25">
      <c r="A29" s="279"/>
      <c r="B29" s="280"/>
      <c r="C29" s="281"/>
      <c r="D29" s="253" t="str">
        <f ca="1">IFERROR("",IF(#REF!="","",DATEDIF(#REF!,TODAY(),"y")))</f>
        <v/>
      </c>
      <c r="E29" s="282"/>
      <c r="F29" s="283" t="str">
        <f t="shared" ca="1" si="6"/>
        <v/>
      </c>
      <c r="G29" s="284"/>
      <c r="H29" s="283" t="str">
        <f t="shared" ca="1" si="0"/>
        <v/>
      </c>
      <c r="I29" s="285"/>
      <c r="J29" s="283" t="str">
        <f t="shared" ca="1" si="1"/>
        <v/>
      </c>
      <c r="K29" s="284"/>
      <c r="L29" s="283" t="str">
        <f t="shared" ca="1" si="2"/>
        <v/>
      </c>
      <c r="M29" s="285"/>
      <c r="N29" s="283" t="str">
        <f t="shared" ca="1" si="3"/>
        <v/>
      </c>
      <c r="O29" s="312"/>
      <c r="P29" s="283" t="str">
        <f t="shared" si="4"/>
        <v/>
      </c>
      <c r="Q29" s="316"/>
      <c r="R29" s="283" t="str">
        <f t="shared" si="7"/>
        <v/>
      </c>
      <c r="S29" s="286"/>
      <c r="T29" s="283" t="str">
        <f t="shared" si="5"/>
        <v/>
      </c>
      <c r="U29" s="287" t="str">
        <f t="shared" ref="U29" ca="1" si="10">IF(F29="","",IF(H29="","",IF(J29="","",IF(L29="","",IF(N29="","",IF(P29="","",IF(R29="","",IF(T29="","",AVERAGE(F29,H29,J29,L29,N29,P29,R29,T29)))))))))</f>
        <v/>
      </c>
      <c r="V29" s="319" t="str">
        <f t="shared" ca="1" si="8"/>
        <v/>
      </c>
    </row>
    <row r="30" spans="1:22" s="242" customFormat="1" ht="18" customHeight="1" x14ac:dyDescent="0.2">
      <c r="C30" s="288"/>
      <c r="D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S30" s="289"/>
      <c r="U30" s="290"/>
    </row>
    <row r="31" spans="1:22" s="242" customFormat="1" ht="18" customHeight="1" x14ac:dyDescent="0.2">
      <c r="C31" s="288"/>
      <c r="D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S31" s="289"/>
      <c r="U31" s="290"/>
    </row>
    <row r="32" spans="1:22" s="242" customFormat="1" ht="18" customHeight="1" x14ac:dyDescent="0.2">
      <c r="C32" s="288"/>
      <c r="D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S32" s="289"/>
      <c r="U32" s="290"/>
    </row>
    <row r="33" spans="1:21" s="242" customFormat="1" ht="18" customHeight="1" x14ac:dyDescent="0.2">
      <c r="C33" s="288"/>
      <c r="D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S33" s="289"/>
      <c r="U33" s="290"/>
    </row>
    <row r="34" spans="1:21" s="242" customFormat="1" x14ac:dyDescent="0.2">
      <c r="A34" s="291"/>
      <c r="C34" s="288"/>
      <c r="D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S34" s="289"/>
      <c r="U34" s="290"/>
    </row>
    <row r="35" spans="1:21" s="242" customFormat="1" x14ac:dyDescent="0.2">
      <c r="A35" s="291"/>
      <c r="C35" s="288"/>
      <c r="D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S35" s="289"/>
      <c r="U35" s="290"/>
    </row>
    <row r="36" spans="1:21" s="242" customFormat="1" x14ac:dyDescent="0.2">
      <c r="A36" s="291"/>
      <c r="C36" s="288"/>
      <c r="D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S36" s="289"/>
      <c r="U36" s="290"/>
    </row>
    <row r="37" spans="1:21" s="242" customFormat="1" x14ac:dyDescent="0.2">
      <c r="A37" s="291"/>
      <c r="C37" s="288"/>
      <c r="D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S37" s="289"/>
      <c r="U37" s="290"/>
    </row>
    <row r="38" spans="1:21" s="242" customFormat="1" x14ac:dyDescent="0.2">
      <c r="A38" s="291"/>
      <c r="C38" s="288"/>
      <c r="D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S38" s="289"/>
      <c r="U38" s="290"/>
    </row>
    <row r="39" spans="1:21" s="242" customFormat="1" x14ac:dyDescent="0.2">
      <c r="A39" s="291"/>
      <c r="C39" s="288"/>
      <c r="D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S39" s="289"/>
      <c r="U39" s="290"/>
    </row>
    <row r="40" spans="1:21" s="242" customFormat="1" x14ac:dyDescent="0.2">
      <c r="A40" s="291"/>
      <c r="C40" s="288"/>
      <c r="D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S40" s="289"/>
      <c r="U40" s="290"/>
    </row>
    <row r="41" spans="1:21" s="242" customFormat="1" x14ac:dyDescent="0.2">
      <c r="A41" s="291"/>
      <c r="C41" s="288"/>
      <c r="D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S41" s="289"/>
      <c r="U41" s="290"/>
    </row>
    <row r="42" spans="1:21" s="242" customFormat="1" x14ac:dyDescent="0.2">
      <c r="A42" s="291"/>
      <c r="C42" s="288"/>
      <c r="D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S42" s="289"/>
      <c r="U42" s="290"/>
    </row>
    <row r="43" spans="1:21" s="242" customFormat="1" x14ac:dyDescent="0.2">
      <c r="A43" s="291"/>
      <c r="C43" s="288"/>
      <c r="D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S43" s="289"/>
      <c r="U43" s="290"/>
    </row>
    <row r="44" spans="1:21" s="242" customFormat="1" x14ac:dyDescent="0.2">
      <c r="A44" s="291"/>
      <c r="C44" s="288"/>
      <c r="D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S44" s="289"/>
      <c r="U44" s="290"/>
    </row>
    <row r="45" spans="1:21" x14ac:dyDescent="0.2">
      <c r="A45" s="291"/>
    </row>
  </sheetData>
  <mergeCells count="20">
    <mergeCell ref="A6:V6"/>
    <mergeCell ref="A1:V1"/>
    <mergeCell ref="A2:V2"/>
    <mergeCell ref="A3:V3"/>
    <mergeCell ref="A4:V4"/>
    <mergeCell ref="A5:V5"/>
    <mergeCell ref="A8:A9"/>
    <mergeCell ref="B8:B9"/>
    <mergeCell ref="C8:C9"/>
    <mergeCell ref="D8:D9"/>
    <mergeCell ref="E8:F8"/>
    <mergeCell ref="S8:T8"/>
    <mergeCell ref="U8:U9"/>
    <mergeCell ref="V8:V9"/>
    <mergeCell ref="G8:H8"/>
    <mergeCell ref="I8:J8"/>
    <mergeCell ref="K8:L8"/>
    <mergeCell ref="M8:N8"/>
    <mergeCell ref="O8:P8"/>
    <mergeCell ref="Q8:R8"/>
  </mergeCells>
  <conditionalFormatting sqref="V10:V29">
    <cfRule type="expression" dxfId="4" priority="5">
      <formula>NOT(ISERROR(SEARCH("выше среднего",V10)))</formula>
    </cfRule>
    <cfRule type="expression" dxfId="3" priority="6">
      <formula>NOT(ISERROR(SEARCH("высокий",V10)))</formula>
    </cfRule>
    <cfRule type="expression" dxfId="2" priority="7">
      <formula>NOT(ISERROR(SEARCH("низкий",V10)))</formula>
    </cfRule>
    <cfRule type="expression" dxfId="1" priority="8">
      <formula>NOT(ISERROR(SEARCH("ниже среднего",V10)))</formula>
    </cfRule>
    <cfRule type="expression" dxfId="0" priority="9">
      <formula>NOT(ISERROR(SEARCH("средний",V10)))</formula>
    </cfRule>
  </conditionalFormatting>
  <printOptions horizontalCentered="1"/>
  <pageMargins left="0.39" right="0.39" top="0.39" bottom="0.39" header="0.51" footer="0.51"/>
  <pageSetup paperSize="9" fitToWidth="0" fitToHeight="0" pageOrder="overThenDown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4169-C9BA-4233-BD80-018C5FEB563F}">
  <sheetPr codeName="Лист36"/>
  <dimension ref="A1:AV181"/>
  <sheetViews>
    <sheetView topLeftCell="A142" zoomScale="80" zoomScaleNormal="80" workbookViewId="0">
      <selection activeCell="B166" sqref="B166"/>
    </sheetView>
  </sheetViews>
  <sheetFormatPr defaultColWidth="9" defaultRowHeight="12.75" x14ac:dyDescent="0.25"/>
  <cols>
    <col min="1" max="1" width="3" style="292" customWidth="1"/>
    <col min="2" max="2" width="15.85546875" style="292" customWidth="1"/>
    <col min="3" max="3" width="8" style="308" bestFit="1" customWidth="1"/>
    <col min="4" max="5" width="8" style="292" bestFit="1" customWidth="1"/>
    <col min="6" max="6" width="8.5703125" style="292" bestFit="1" customWidth="1"/>
    <col min="7" max="10" width="8.85546875" style="292" bestFit="1" customWidth="1"/>
    <col min="11" max="11" width="8.5703125" style="292" bestFit="1" customWidth="1"/>
    <col min="12" max="12" width="8.85546875" style="308" customWidth="1"/>
    <col min="13" max="13" width="14.85546875" style="292" customWidth="1"/>
    <col min="14" max="14" width="6.85546875" style="292" bestFit="1" customWidth="1"/>
    <col min="15" max="15" width="6.7109375" style="292" bestFit="1" customWidth="1"/>
    <col min="16" max="18" width="6.5703125" style="292" bestFit="1" customWidth="1"/>
    <col min="19" max="20" width="6.7109375" style="292" bestFit="1" customWidth="1"/>
    <col min="21" max="22" width="6.5703125" style="292" bestFit="1" customWidth="1"/>
    <col min="23" max="23" width="6.42578125" style="292" bestFit="1" customWidth="1"/>
    <col min="24" max="24" width="3" style="292" customWidth="1"/>
    <col min="25" max="25" width="2.85546875" style="292" customWidth="1"/>
    <col min="26" max="26" width="3" style="292" bestFit="1" customWidth="1"/>
    <col min="27" max="27" width="12.7109375" style="292" customWidth="1"/>
    <col min="28" max="37" width="4.85546875" style="292" customWidth="1"/>
    <col min="38" max="38" width="3.42578125" style="292" bestFit="1" customWidth="1"/>
    <col min="39" max="48" width="4.85546875" style="292" customWidth="1"/>
    <col min="49" max="256" width="10" style="292" customWidth="1"/>
    <col min="257" max="16384" width="9" style="292"/>
  </cols>
  <sheetData>
    <row r="1" spans="1:48" ht="14.25" x14ac:dyDescent="0.25">
      <c r="B1" s="293" t="s">
        <v>643</v>
      </c>
      <c r="C1" s="816" t="s">
        <v>644</v>
      </c>
      <c r="D1" s="816"/>
      <c r="E1" s="816"/>
      <c r="F1" s="816"/>
      <c r="G1" s="816"/>
      <c r="H1" s="816"/>
      <c r="I1" s="816"/>
      <c r="J1" s="816"/>
      <c r="K1" s="816"/>
      <c r="L1" s="816"/>
      <c r="N1" s="815" t="s">
        <v>645</v>
      </c>
      <c r="O1" s="815"/>
      <c r="P1" s="815"/>
      <c r="Q1" s="815"/>
      <c r="R1" s="815"/>
      <c r="S1" s="815"/>
      <c r="T1" s="815"/>
      <c r="U1" s="815"/>
      <c r="V1" s="815"/>
      <c r="W1" s="815"/>
      <c r="AA1" s="293" t="s">
        <v>643</v>
      </c>
      <c r="AB1" s="816" t="s">
        <v>646</v>
      </c>
      <c r="AC1" s="816"/>
      <c r="AD1" s="816"/>
      <c r="AE1" s="816"/>
      <c r="AF1" s="816"/>
      <c r="AG1" s="816"/>
      <c r="AH1" s="816"/>
      <c r="AI1" s="816"/>
      <c r="AJ1" s="816"/>
      <c r="AK1" s="816"/>
      <c r="AM1" s="815" t="s">
        <v>647</v>
      </c>
      <c r="AN1" s="815"/>
      <c r="AO1" s="815"/>
      <c r="AP1" s="815"/>
      <c r="AQ1" s="815"/>
      <c r="AR1" s="815"/>
      <c r="AS1" s="815"/>
      <c r="AT1" s="815"/>
      <c r="AU1" s="815"/>
      <c r="AV1" s="815"/>
    </row>
    <row r="2" spans="1:48" ht="16.5" customHeight="1" x14ac:dyDescent="0.25">
      <c r="B2" s="294" t="s">
        <v>648</v>
      </c>
      <c r="C2" s="812" t="s">
        <v>649</v>
      </c>
      <c r="D2" s="812"/>
      <c r="E2" s="813" t="s">
        <v>650</v>
      </c>
      <c r="F2" s="814"/>
      <c r="G2" s="812" t="s">
        <v>651</v>
      </c>
      <c r="H2" s="812"/>
      <c r="I2" s="813" t="s">
        <v>652</v>
      </c>
      <c r="J2" s="814"/>
      <c r="K2" s="812" t="s">
        <v>653</v>
      </c>
      <c r="L2" s="812"/>
      <c r="N2" s="812" t="s">
        <v>649</v>
      </c>
      <c r="O2" s="812"/>
      <c r="P2" s="813" t="s">
        <v>650</v>
      </c>
      <c r="Q2" s="814"/>
      <c r="R2" s="812" t="s">
        <v>651</v>
      </c>
      <c r="S2" s="812"/>
      <c r="T2" s="813" t="s">
        <v>652</v>
      </c>
      <c r="U2" s="814"/>
      <c r="V2" s="812" t="s">
        <v>653</v>
      </c>
      <c r="W2" s="812"/>
      <c r="AA2" s="294" t="s">
        <v>648</v>
      </c>
      <c r="AB2" s="812" t="s">
        <v>649</v>
      </c>
      <c r="AC2" s="812"/>
      <c r="AD2" s="813" t="s">
        <v>650</v>
      </c>
      <c r="AE2" s="814"/>
      <c r="AF2" s="812" t="s">
        <v>651</v>
      </c>
      <c r="AG2" s="812"/>
      <c r="AH2" s="813" t="s">
        <v>652</v>
      </c>
      <c r="AI2" s="814"/>
      <c r="AJ2" s="812" t="s">
        <v>653</v>
      </c>
      <c r="AK2" s="812"/>
      <c r="AM2" s="812" t="s">
        <v>649</v>
      </c>
      <c r="AN2" s="812"/>
      <c r="AO2" s="813" t="s">
        <v>650</v>
      </c>
      <c r="AP2" s="814"/>
      <c r="AQ2" s="812" t="s">
        <v>651</v>
      </c>
      <c r="AR2" s="812"/>
      <c r="AS2" s="813" t="s">
        <v>652</v>
      </c>
      <c r="AT2" s="814"/>
      <c r="AU2" s="812" t="s">
        <v>653</v>
      </c>
      <c r="AV2" s="812"/>
    </row>
    <row r="3" spans="1:48" x14ac:dyDescent="0.25">
      <c r="B3" s="295" t="s">
        <v>654</v>
      </c>
      <c r="C3" s="294">
        <v>1</v>
      </c>
      <c r="D3" s="294">
        <v>2</v>
      </c>
      <c r="E3" s="294">
        <v>3</v>
      </c>
      <c r="F3" s="294">
        <v>4</v>
      </c>
      <c r="G3" s="294">
        <v>5</v>
      </c>
      <c r="H3" s="294">
        <v>6</v>
      </c>
      <c r="I3" s="294">
        <v>7</v>
      </c>
      <c r="J3" s="294">
        <v>8</v>
      </c>
      <c r="K3" s="294">
        <v>9</v>
      </c>
      <c r="L3" s="294">
        <v>10</v>
      </c>
      <c r="N3" s="294">
        <v>1</v>
      </c>
      <c r="O3" s="294">
        <v>2</v>
      </c>
      <c r="P3" s="294">
        <v>3</v>
      </c>
      <c r="Q3" s="294">
        <v>4</v>
      </c>
      <c r="R3" s="294">
        <v>5</v>
      </c>
      <c r="S3" s="294">
        <v>6</v>
      </c>
      <c r="T3" s="294">
        <v>7</v>
      </c>
      <c r="U3" s="294">
        <v>8</v>
      </c>
      <c r="V3" s="294">
        <v>9</v>
      </c>
      <c r="W3" s="294">
        <v>10</v>
      </c>
      <c r="X3" s="296"/>
      <c r="Y3" s="297"/>
      <c r="AA3" s="295" t="s">
        <v>654</v>
      </c>
      <c r="AB3" s="294">
        <v>1</v>
      </c>
      <c r="AC3" s="294">
        <v>2</v>
      </c>
      <c r="AD3" s="294">
        <v>3</v>
      </c>
      <c r="AE3" s="294">
        <v>4</v>
      </c>
      <c r="AF3" s="294">
        <v>5</v>
      </c>
      <c r="AG3" s="294">
        <v>6</v>
      </c>
      <c r="AH3" s="294">
        <v>7</v>
      </c>
      <c r="AI3" s="294">
        <v>8</v>
      </c>
      <c r="AJ3" s="294">
        <v>9</v>
      </c>
      <c r="AK3" s="294">
        <v>10</v>
      </c>
      <c r="AM3" s="294">
        <v>1</v>
      </c>
      <c r="AN3" s="294">
        <v>2</v>
      </c>
      <c r="AO3" s="294">
        <v>3</v>
      </c>
      <c r="AP3" s="294">
        <v>4</v>
      </c>
      <c r="AQ3" s="294">
        <v>5</v>
      </c>
      <c r="AR3" s="294">
        <v>6</v>
      </c>
      <c r="AS3" s="294">
        <v>7</v>
      </c>
      <c r="AT3" s="294">
        <v>8</v>
      </c>
      <c r="AU3" s="294">
        <v>9</v>
      </c>
      <c r="AV3" s="294">
        <v>10</v>
      </c>
    </row>
    <row r="4" spans="1:48" x14ac:dyDescent="0.25">
      <c r="A4" s="292">
        <v>11</v>
      </c>
      <c r="B4" s="298" t="s">
        <v>634</v>
      </c>
      <c r="C4" s="294">
        <v>50</v>
      </c>
      <c r="D4" s="294">
        <v>140</v>
      </c>
      <c r="E4" s="294">
        <v>146</v>
      </c>
      <c r="F4" s="294">
        <v>150</v>
      </c>
      <c r="G4" s="294">
        <v>155</v>
      </c>
      <c r="H4" s="294">
        <v>160</v>
      </c>
      <c r="I4" s="294">
        <v>167</v>
      </c>
      <c r="J4" s="294">
        <v>170</v>
      </c>
      <c r="K4" s="294">
        <v>175</v>
      </c>
      <c r="L4" s="294">
        <v>183</v>
      </c>
      <c r="N4" s="294">
        <v>50</v>
      </c>
      <c r="O4" s="294">
        <v>153</v>
      </c>
      <c r="P4" s="294">
        <v>160</v>
      </c>
      <c r="Q4" s="294">
        <v>163</v>
      </c>
      <c r="R4" s="294">
        <v>170</v>
      </c>
      <c r="S4" s="294">
        <v>171</v>
      </c>
      <c r="T4" s="294">
        <v>175</v>
      </c>
      <c r="U4" s="294">
        <v>184</v>
      </c>
      <c r="V4" s="294">
        <v>190</v>
      </c>
      <c r="W4" s="294">
        <v>200</v>
      </c>
      <c r="X4" s="296"/>
      <c r="Y4" s="297"/>
      <c r="Z4" s="292">
        <v>11</v>
      </c>
      <c r="AA4" s="298" t="s">
        <v>634</v>
      </c>
      <c r="AB4" s="294">
        <v>50</v>
      </c>
      <c r="AC4" s="294">
        <v>140</v>
      </c>
      <c r="AD4" s="294">
        <v>146</v>
      </c>
      <c r="AE4" s="294">
        <v>150</v>
      </c>
      <c r="AF4" s="294">
        <v>155</v>
      </c>
      <c r="AG4" s="294">
        <v>160</v>
      </c>
      <c r="AH4" s="294">
        <v>167</v>
      </c>
      <c r="AI4" s="294">
        <v>170</v>
      </c>
      <c r="AJ4" s="294">
        <v>175</v>
      </c>
      <c r="AK4" s="294">
        <v>183</v>
      </c>
      <c r="AM4" s="294">
        <v>50</v>
      </c>
      <c r="AN4" s="294">
        <v>153</v>
      </c>
      <c r="AO4" s="294">
        <v>160</v>
      </c>
      <c r="AP4" s="294">
        <v>163</v>
      </c>
      <c r="AQ4" s="294">
        <v>170</v>
      </c>
      <c r="AR4" s="294">
        <v>171</v>
      </c>
      <c r="AS4" s="294">
        <v>175</v>
      </c>
      <c r="AT4" s="294">
        <v>184</v>
      </c>
      <c r="AU4" s="294">
        <v>190</v>
      </c>
      <c r="AV4" s="294">
        <v>200</v>
      </c>
    </row>
    <row r="5" spans="1:48" x14ac:dyDescent="0.25">
      <c r="A5" s="292">
        <v>12</v>
      </c>
      <c r="B5" s="298"/>
      <c r="C5" s="294">
        <v>50</v>
      </c>
      <c r="D5" s="294">
        <v>148</v>
      </c>
      <c r="E5" s="294">
        <v>150</v>
      </c>
      <c r="F5" s="294">
        <v>155</v>
      </c>
      <c r="G5" s="294">
        <v>160</v>
      </c>
      <c r="H5" s="294">
        <v>164</v>
      </c>
      <c r="I5" s="294">
        <v>170</v>
      </c>
      <c r="J5" s="294">
        <v>180</v>
      </c>
      <c r="K5" s="294">
        <v>185</v>
      </c>
      <c r="L5" s="294">
        <v>195</v>
      </c>
      <c r="N5" s="294">
        <v>50</v>
      </c>
      <c r="O5" s="294">
        <v>163</v>
      </c>
      <c r="P5" s="294">
        <v>170</v>
      </c>
      <c r="Q5" s="294">
        <v>174</v>
      </c>
      <c r="R5" s="294">
        <v>178</v>
      </c>
      <c r="S5" s="294">
        <v>181</v>
      </c>
      <c r="T5" s="294">
        <v>184</v>
      </c>
      <c r="U5" s="294">
        <v>187</v>
      </c>
      <c r="V5" s="294">
        <v>192</v>
      </c>
      <c r="W5" s="294">
        <v>200</v>
      </c>
      <c r="X5" s="296"/>
      <c r="Y5" s="297"/>
      <c r="Z5" s="292">
        <v>12</v>
      </c>
      <c r="AA5" s="298"/>
      <c r="AB5" s="294">
        <v>50</v>
      </c>
      <c r="AC5" s="294">
        <v>148</v>
      </c>
      <c r="AD5" s="294">
        <v>150</v>
      </c>
      <c r="AE5" s="294">
        <v>155</v>
      </c>
      <c r="AF5" s="294">
        <v>160</v>
      </c>
      <c r="AG5" s="294">
        <v>164</v>
      </c>
      <c r="AH5" s="294">
        <v>170</v>
      </c>
      <c r="AI5" s="294">
        <v>180</v>
      </c>
      <c r="AJ5" s="294">
        <v>185</v>
      </c>
      <c r="AK5" s="294">
        <v>195</v>
      </c>
      <c r="AM5" s="294">
        <v>50</v>
      </c>
      <c r="AN5" s="294">
        <v>163</v>
      </c>
      <c r="AO5" s="294">
        <v>170</v>
      </c>
      <c r="AP5" s="294">
        <v>174</v>
      </c>
      <c r="AQ5" s="294">
        <v>178</v>
      </c>
      <c r="AR5" s="294">
        <v>181</v>
      </c>
      <c r="AS5" s="294">
        <v>184</v>
      </c>
      <c r="AT5" s="294">
        <v>187</v>
      </c>
      <c r="AU5" s="294">
        <v>192</v>
      </c>
      <c r="AV5" s="294">
        <v>200</v>
      </c>
    </row>
    <row r="6" spans="1:48" x14ac:dyDescent="0.25">
      <c r="A6" s="292">
        <v>13</v>
      </c>
      <c r="B6" s="298"/>
      <c r="C6" s="294">
        <v>50</v>
      </c>
      <c r="D6" s="294">
        <v>155</v>
      </c>
      <c r="E6" s="294">
        <v>160</v>
      </c>
      <c r="F6" s="294">
        <v>163</v>
      </c>
      <c r="G6" s="294">
        <v>165</v>
      </c>
      <c r="H6" s="294">
        <v>170</v>
      </c>
      <c r="I6" s="294">
        <v>175</v>
      </c>
      <c r="J6" s="294">
        <v>180</v>
      </c>
      <c r="K6" s="294">
        <v>184</v>
      </c>
      <c r="L6" s="294">
        <v>190</v>
      </c>
      <c r="N6" s="294">
        <v>50</v>
      </c>
      <c r="O6" s="294">
        <v>180</v>
      </c>
      <c r="P6" s="294">
        <v>187</v>
      </c>
      <c r="Q6" s="294">
        <v>194</v>
      </c>
      <c r="R6" s="294">
        <v>199</v>
      </c>
      <c r="S6" s="294">
        <v>200</v>
      </c>
      <c r="T6" s="294">
        <v>205</v>
      </c>
      <c r="U6" s="294">
        <v>213</v>
      </c>
      <c r="V6" s="294">
        <v>220</v>
      </c>
      <c r="W6" s="294">
        <v>220</v>
      </c>
      <c r="Z6" s="292">
        <v>13</v>
      </c>
      <c r="AA6" s="298"/>
      <c r="AB6" s="294">
        <v>50</v>
      </c>
      <c r="AC6" s="294">
        <v>155</v>
      </c>
      <c r="AD6" s="294">
        <v>160</v>
      </c>
      <c r="AE6" s="294">
        <v>163</v>
      </c>
      <c r="AF6" s="294">
        <v>165</v>
      </c>
      <c r="AG6" s="294">
        <v>170</v>
      </c>
      <c r="AH6" s="294">
        <v>175</v>
      </c>
      <c r="AI6" s="294">
        <v>180</v>
      </c>
      <c r="AJ6" s="294">
        <v>184</v>
      </c>
      <c r="AK6" s="294">
        <v>190</v>
      </c>
      <c r="AM6" s="294">
        <v>50</v>
      </c>
      <c r="AN6" s="294">
        <v>180</v>
      </c>
      <c r="AO6" s="294">
        <v>187</v>
      </c>
      <c r="AP6" s="294">
        <v>194</v>
      </c>
      <c r="AQ6" s="294">
        <v>199</v>
      </c>
      <c r="AR6" s="294">
        <v>200</v>
      </c>
      <c r="AS6" s="294">
        <v>205</v>
      </c>
      <c r="AT6" s="294">
        <v>213</v>
      </c>
      <c r="AU6" s="294">
        <v>220</v>
      </c>
      <c r="AV6" s="294">
        <v>220</v>
      </c>
    </row>
    <row r="7" spans="1:48" x14ac:dyDescent="0.25">
      <c r="A7" s="292">
        <v>14</v>
      </c>
      <c r="B7" s="298"/>
      <c r="C7" s="294">
        <v>50</v>
      </c>
      <c r="D7" s="294">
        <v>160</v>
      </c>
      <c r="E7" s="294">
        <v>164</v>
      </c>
      <c r="F7" s="294">
        <v>170</v>
      </c>
      <c r="G7" s="294">
        <v>171</v>
      </c>
      <c r="H7" s="294">
        <v>175</v>
      </c>
      <c r="I7" s="294">
        <v>181</v>
      </c>
      <c r="J7" s="294">
        <v>185</v>
      </c>
      <c r="K7" s="294">
        <v>200</v>
      </c>
      <c r="L7" s="294">
        <v>205</v>
      </c>
      <c r="N7" s="294">
        <v>50</v>
      </c>
      <c r="O7" s="294">
        <v>189</v>
      </c>
      <c r="P7" s="294">
        <v>195</v>
      </c>
      <c r="Q7" s="294">
        <v>200</v>
      </c>
      <c r="R7" s="294">
        <v>205</v>
      </c>
      <c r="S7" s="294">
        <v>213</v>
      </c>
      <c r="T7" s="294">
        <v>220</v>
      </c>
      <c r="U7" s="294">
        <v>225</v>
      </c>
      <c r="V7" s="294">
        <v>230</v>
      </c>
      <c r="W7" s="294">
        <v>235</v>
      </c>
      <c r="Z7" s="292">
        <v>14</v>
      </c>
      <c r="AA7" s="298"/>
      <c r="AB7" s="294">
        <v>50</v>
      </c>
      <c r="AC7" s="294">
        <v>160</v>
      </c>
      <c r="AD7" s="294">
        <v>164</v>
      </c>
      <c r="AE7" s="294">
        <v>170</v>
      </c>
      <c r="AF7" s="294">
        <v>171</v>
      </c>
      <c r="AG7" s="294">
        <v>175</v>
      </c>
      <c r="AH7" s="294">
        <v>181</v>
      </c>
      <c r="AI7" s="294">
        <v>185</v>
      </c>
      <c r="AJ7" s="294">
        <v>200</v>
      </c>
      <c r="AK7" s="294">
        <v>205</v>
      </c>
      <c r="AM7" s="294">
        <v>50</v>
      </c>
      <c r="AN7" s="294">
        <v>189</v>
      </c>
      <c r="AO7" s="294">
        <v>195</v>
      </c>
      <c r="AP7" s="294">
        <v>200</v>
      </c>
      <c r="AQ7" s="294">
        <v>205</v>
      </c>
      <c r="AR7" s="294">
        <v>213</v>
      </c>
      <c r="AS7" s="294">
        <v>220</v>
      </c>
      <c r="AT7" s="294">
        <v>225</v>
      </c>
      <c r="AU7" s="294">
        <v>230</v>
      </c>
      <c r="AV7" s="294">
        <v>235</v>
      </c>
    </row>
    <row r="8" spans="1:48" x14ac:dyDescent="0.25">
      <c r="A8" s="292">
        <v>15</v>
      </c>
      <c r="B8" s="298"/>
      <c r="C8" s="294">
        <v>50</v>
      </c>
      <c r="D8" s="294">
        <v>156</v>
      </c>
      <c r="E8" s="294">
        <v>165</v>
      </c>
      <c r="F8" s="294">
        <v>170</v>
      </c>
      <c r="G8" s="294">
        <v>175</v>
      </c>
      <c r="H8" s="294">
        <v>180</v>
      </c>
      <c r="I8" s="294">
        <v>183</v>
      </c>
      <c r="J8" s="294">
        <v>185</v>
      </c>
      <c r="K8" s="294">
        <v>190</v>
      </c>
      <c r="L8" s="294">
        <v>205</v>
      </c>
      <c r="N8" s="294">
        <v>1</v>
      </c>
      <c r="O8" s="294">
        <v>199</v>
      </c>
      <c r="P8" s="294">
        <v>205</v>
      </c>
      <c r="Q8" s="294">
        <v>210</v>
      </c>
      <c r="R8" s="294">
        <v>216</v>
      </c>
      <c r="S8" s="294">
        <v>220</v>
      </c>
      <c r="T8" s="294">
        <v>228</v>
      </c>
      <c r="U8" s="294">
        <v>230</v>
      </c>
      <c r="V8" s="294">
        <v>235</v>
      </c>
      <c r="W8" s="294">
        <v>240</v>
      </c>
      <c r="Z8" s="292">
        <v>15</v>
      </c>
      <c r="AA8" s="298"/>
      <c r="AB8" s="294">
        <v>50</v>
      </c>
      <c r="AC8" s="294">
        <v>156</v>
      </c>
      <c r="AD8" s="294">
        <v>165</v>
      </c>
      <c r="AE8" s="294">
        <v>170</v>
      </c>
      <c r="AF8" s="294">
        <v>175</v>
      </c>
      <c r="AG8" s="294">
        <v>180</v>
      </c>
      <c r="AH8" s="294">
        <v>183</v>
      </c>
      <c r="AI8" s="294">
        <v>185</v>
      </c>
      <c r="AJ8" s="294">
        <v>190</v>
      </c>
      <c r="AK8" s="294">
        <v>205</v>
      </c>
      <c r="AM8" s="294">
        <v>1</v>
      </c>
      <c r="AN8" s="294">
        <v>199</v>
      </c>
      <c r="AO8" s="294">
        <v>205</v>
      </c>
      <c r="AP8" s="294">
        <v>210</v>
      </c>
      <c r="AQ8" s="294">
        <v>216</v>
      </c>
      <c r="AR8" s="294">
        <v>220</v>
      </c>
      <c r="AS8" s="294">
        <v>228</v>
      </c>
      <c r="AT8" s="294">
        <v>230</v>
      </c>
      <c r="AU8" s="294">
        <v>235</v>
      </c>
      <c r="AV8" s="294">
        <v>240</v>
      </c>
    </row>
    <row r="9" spans="1:48" x14ac:dyDescent="0.25">
      <c r="A9" s="292">
        <v>16</v>
      </c>
      <c r="B9" s="298"/>
      <c r="C9" s="294">
        <v>50</v>
      </c>
      <c r="D9" s="294">
        <v>160</v>
      </c>
      <c r="E9" s="294">
        <v>170</v>
      </c>
      <c r="F9" s="294">
        <v>175</v>
      </c>
      <c r="G9" s="294">
        <v>178</v>
      </c>
      <c r="H9" s="294">
        <v>181</v>
      </c>
      <c r="I9" s="294">
        <v>185</v>
      </c>
      <c r="J9" s="294">
        <v>190</v>
      </c>
      <c r="K9" s="294">
        <v>197</v>
      </c>
      <c r="L9" s="294">
        <v>206</v>
      </c>
      <c r="N9" s="294">
        <v>50</v>
      </c>
      <c r="O9" s="294">
        <v>220</v>
      </c>
      <c r="P9" s="294">
        <v>225</v>
      </c>
      <c r="Q9" s="294">
        <v>230</v>
      </c>
      <c r="R9" s="294">
        <v>233</v>
      </c>
      <c r="S9" s="294">
        <v>235</v>
      </c>
      <c r="T9" s="294">
        <v>240</v>
      </c>
      <c r="U9" s="294">
        <v>243</v>
      </c>
      <c r="V9" s="294">
        <v>250</v>
      </c>
      <c r="W9" s="294">
        <v>255</v>
      </c>
      <c r="Z9" s="292">
        <v>16</v>
      </c>
      <c r="AA9" s="298"/>
      <c r="AB9" s="294">
        <v>50</v>
      </c>
      <c r="AC9" s="294">
        <v>160</v>
      </c>
      <c r="AD9" s="294">
        <v>170</v>
      </c>
      <c r="AE9" s="294">
        <v>175</v>
      </c>
      <c r="AF9" s="294">
        <v>178</v>
      </c>
      <c r="AG9" s="294">
        <v>181</v>
      </c>
      <c r="AH9" s="294">
        <v>185</v>
      </c>
      <c r="AI9" s="294">
        <v>190</v>
      </c>
      <c r="AJ9" s="294">
        <v>197</v>
      </c>
      <c r="AK9" s="294">
        <v>206</v>
      </c>
      <c r="AM9" s="294">
        <v>50</v>
      </c>
      <c r="AN9" s="294">
        <v>220</v>
      </c>
      <c r="AO9" s="294">
        <v>225</v>
      </c>
      <c r="AP9" s="294">
        <v>230</v>
      </c>
      <c r="AQ9" s="294">
        <v>233</v>
      </c>
      <c r="AR9" s="294">
        <v>235</v>
      </c>
      <c r="AS9" s="294">
        <v>240</v>
      </c>
      <c r="AT9" s="294">
        <v>243</v>
      </c>
      <c r="AU9" s="294">
        <v>250</v>
      </c>
      <c r="AV9" s="294">
        <v>255</v>
      </c>
    </row>
    <row r="10" spans="1:48" x14ac:dyDescent="0.25">
      <c r="A10" s="292">
        <v>17</v>
      </c>
      <c r="B10" s="298"/>
      <c r="C10" s="294">
        <v>50</v>
      </c>
      <c r="D10" s="294">
        <v>160</v>
      </c>
      <c r="E10" s="294">
        <v>170</v>
      </c>
      <c r="F10" s="294">
        <v>175</v>
      </c>
      <c r="G10" s="294">
        <v>178</v>
      </c>
      <c r="H10" s="294">
        <v>181</v>
      </c>
      <c r="I10" s="294">
        <v>185</v>
      </c>
      <c r="J10" s="294">
        <v>190</v>
      </c>
      <c r="K10" s="294">
        <v>197</v>
      </c>
      <c r="L10" s="294">
        <v>206</v>
      </c>
      <c r="N10" s="294">
        <v>50</v>
      </c>
      <c r="O10" s="294">
        <v>220</v>
      </c>
      <c r="P10" s="294">
        <v>225</v>
      </c>
      <c r="Q10" s="294">
        <v>230</v>
      </c>
      <c r="R10" s="294">
        <v>233</v>
      </c>
      <c r="S10" s="294">
        <v>235</v>
      </c>
      <c r="T10" s="294">
        <v>240</v>
      </c>
      <c r="U10" s="294">
        <v>243</v>
      </c>
      <c r="V10" s="294">
        <v>250</v>
      </c>
      <c r="W10" s="294">
        <v>255</v>
      </c>
      <c r="Z10" s="292">
        <v>17</v>
      </c>
      <c r="AA10" s="298"/>
      <c r="AB10" s="294">
        <v>50</v>
      </c>
      <c r="AC10" s="294">
        <v>160</v>
      </c>
      <c r="AD10" s="294">
        <v>170</v>
      </c>
      <c r="AE10" s="294">
        <v>175</v>
      </c>
      <c r="AF10" s="294">
        <v>178</v>
      </c>
      <c r="AG10" s="294">
        <v>181</v>
      </c>
      <c r="AH10" s="294">
        <v>185</v>
      </c>
      <c r="AI10" s="294">
        <v>190</v>
      </c>
      <c r="AJ10" s="294">
        <v>197</v>
      </c>
      <c r="AK10" s="294">
        <v>206</v>
      </c>
      <c r="AM10" s="294">
        <v>50</v>
      </c>
      <c r="AN10" s="294">
        <v>220</v>
      </c>
      <c r="AO10" s="294">
        <v>225</v>
      </c>
      <c r="AP10" s="294">
        <v>230</v>
      </c>
      <c r="AQ10" s="294">
        <v>233</v>
      </c>
      <c r="AR10" s="294">
        <v>235</v>
      </c>
      <c r="AS10" s="294">
        <v>240</v>
      </c>
      <c r="AT10" s="294">
        <v>243</v>
      </c>
      <c r="AU10" s="294">
        <v>250</v>
      </c>
      <c r="AV10" s="294">
        <v>255</v>
      </c>
    </row>
    <row r="11" spans="1:48" x14ac:dyDescent="0.25">
      <c r="B11" s="298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AA11" s="298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</row>
    <row r="12" spans="1:48" x14ac:dyDescent="0.25">
      <c r="B12" s="298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AA12" s="298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</row>
    <row r="13" spans="1:48" x14ac:dyDescent="0.25">
      <c r="B13" s="298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AA13" s="298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</row>
    <row r="14" spans="1:48" x14ac:dyDescent="0.25">
      <c r="B14" s="298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AA14" s="298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</row>
    <row r="15" spans="1:48" x14ac:dyDescent="0.25">
      <c r="B15" s="298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AA15" s="298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</row>
    <row r="16" spans="1:48" x14ac:dyDescent="0.25">
      <c r="B16" s="298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AA16" s="298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</row>
    <row r="17" spans="1:48" x14ac:dyDescent="0.25">
      <c r="B17" s="298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AA17" s="298"/>
      <c r="AB17" s="367"/>
      <c r="AC17" s="367"/>
      <c r="AD17" s="367"/>
      <c r="AE17" s="367"/>
      <c r="AF17" s="367"/>
      <c r="AG17" s="367"/>
      <c r="AH17" s="367"/>
      <c r="AI17" s="367"/>
      <c r="AJ17" s="367"/>
      <c r="AK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</row>
    <row r="18" spans="1:48" x14ac:dyDescent="0.25">
      <c r="B18" s="298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AA18" s="298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M18" s="367"/>
      <c r="AN18" s="367"/>
      <c r="AO18" s="367"/>
      <c r="AP18" s="367"/>
      <c r="AQ18" s="367"/>
      <c r="AR18" s="367"/>
      <c r="AS18" s="367"/>
      <c r="AT18" s="367"/>
      <c r="AU18" s="367"/>
      <c r="AV18" s="367"/>
    </row>
    <row r="19" spans="1:48" x14ac:dyDescent="0.25">
      <c r="B19" s="298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AA19" s="298"/>
      <c r="AB19" s="367"/>
      <c r="AC19" s="367"/>
      <c r="AD19" s="367"/>
      <c r="AE19" s="367"/>
      <c r="AF19" s="367"/>
      <c r="AG19" s="367"/>
      <c r="AH19" s="367"/>
      <c r="AI19" s="367"/>
      <c r="AJ19" s="367"/>
      <c r="AK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</row>
    <row r="20" spans="1:48" x14ac:dyDescent="0.25">
      <c r="B20" s="298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AA20" s="298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</row>
    <row r="21" spans="1:48" x14ac:dyDescent="0.25">
      <c r="B21" s="298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AA21" s="298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</row>
    <row r="22" spans="1:48" x14ac:dyDescent="0.25">
      <c r="A22" s="292">
        <v>11</v>
      </c>
      <c r="B22" s="298" t="s">
        <v>635</v>
      </c>
      <c r="C22" s="294">
        <v>-20</v>
      </c>
      <c r="D22" s="294">
        <v>3</v>
      </c>
      <c r="E22" s="294">
        <v>5</v>
      </c>
      <c r="F22" s="294">
        <v>7</v>
      </c>
      <c r="G22" s="294">
        <v>10</v>
      </c>
      <c r="H22" s="294">
        <v>11</v>
      </c>
      <c r="I22" s="294">
        <v>12</v>
      </c>
      <c r="J22" s="294">
        <v>14</v>
      </c>
      <c r="K22" s="294">
        <v>16</v>
      </c>
      <c r="L22" s="294">
        <v>21</v>
      </c>
      <c r="N22" s="294">
        <v>-20</v>
      </c>
      <c r="O22" s="294">
        <v>-2</v>
      </c>
      <c r="P22" s="294">
        <v>2</v>
      </c>
      <c r="Q22" s="294">
        <v>3</v>
      </c>
      <c r="R22" s="294">
        <v>4</v>
      </c>
      <c r="S22" s="294">
        <v>5</v>
      </c>
      <c r="T22" s="294">
        <v>7</v>
      </c>
      <c r="U22" s="294">
        <v>9</v>
      </c>
      <c r="V22" s="294">
        <v>10</v>
      </c>
      <c r="W22" s="294">
        <v>13</v>
      </c>
      <c r="Z22" s="292">
        <v>11</v>
      </c>
      <c r="AA22" s="298" t="s">
        <v>635</v>
      </c>
      <c r="AB22" s="294">
        <v>-20</v>
      </c>
      <c r="AC22" s="294">
        <v>3</v>
      </c>
      <c r="AD22" s="294">
        <v>5</v>
      </c>
      <c r="AE22" s="294">
        <v>7</v>
      </c>
      <c r="AF22" s="294">
        <v>10</v>
      </c>
      <c r="AG22" s="294">
        <v>11</v>
      </c>
      <c r="AH22" s="294">
        <v>12</v>
      </c>
      <c r="AI22" s="294">
        <v>14</v>
      </c>
      <c r="AJ22" s="294">
        <v>16</v>
      </c>
      <c r="AK22" s="294">
        <v>21</v>
      </c>
      <c r="AM22" s="294">
        <v>-20</v>
      </c>
      <c r="AN22" s="294">
        <v>-2</v>
      </c>
      <c r="AO22" s="294">
        <v>2</v>
      </c>
      <c r="AP22" s="294">
        <v>3</v>
      </c>
      <c r="AQ22" s="294">
        <v>4</v>
      </c>
      <c r="AR22" s="294">
        <v>5</v>
      </c>
      <c r="AS22" s="294">
        <v>7</v>
      </c>
      <c r="AT22" s="294">
        <v>9</v>
      </c>
      <c r="AU22" s="294">
        <v>10</v>
      </c>
      <c r="AV22" s="294">
        <v>13</v>
      </c>
    </row>
    <row r="23" spans="1:48" x14ac:dyDescent="0.25">
      <c r="A23" s="292">
        <v>12</v>
      </c>
      <c r="B23" s="298"/>
      <c r="C23" s="294">
        <v>-20</v>
      </c>
      <c r="D23" s="294">
        <v>4</v>
      </c>
      <c r="E23" s="294">
        <v>6</v>
      </c>
      <c r="F23" s="294">
        <v>7</v>
      </c>
      <c r="G23" s="294">
        <v>8</v>
      </c>
      <c r="H23" s="294">
        <v>12</v>
      </c>
      <c r="I23" s="294">
        <v>13</v>
      </c>
      <c r="J23" s="294">
        <v>15</v>
      </c>
      <c r="K23" s="294">
        <v>17</v>
      </c>
      <c r="L23" s="294">
        <v>18</v>
      </c>
      <c r="N23" s="294">
        <v>-20</v>
      </c>
      <c r="O23" s="294">
        <v>-2</v>
      </c>
      <c r="P23" s="294">
        <v>1</v>
      </c>
      <c r="Q23" s="294">
        <v>2</v>
      </c>
      <c r="R23" s="294">
        <v>4</v>
      </c>
      <c r="S23" s="294">
        <v>5</v>
      </c>
      <c r="T23" s="294">
        <v>7</v>
      </c>
      <c r="U23" s="294">
        <v>8</v>
      </c>
      <c r="V23" s="294">
        <v>11</v>
      </c>
      <c r="W23" s="294">
        <v>13</v>
      </c>
      <c r="Z23" s="292">
        <v>12</v>
      </c>
      <c r="AA23" s="298"/>
      <c r="AB23" s="294">
        <v>-20</v>
      </c>
      <c r="AC23" s="294">
        <v>4</v>
      </c>
      <c r="AD23" s="294">
        <v>6</v>
      </c>
      <c r="AE23" s="294">
        <v>7</v>
      </c>
      <c r="AF23" s="294">
        <v>8</v>
      </c>
      <c r="AG23" s="294">
        <v>12</v>
      </c>
      <c r="AH23" s="294">
        <v>13</v>
      </c>
      <c r="AI23" s="294">
        <v>15</v>
      </c>
      <c r="AJ23" s="294">
        <v>17</v>
      </c>
      <c r="AK23" s="294">
        <v>18</v>
      </c>
      <c r="AM23" s="294">
        <v>-20</v>
      </c>
      <c r="AN23" s="294">
        <v>-2</v>
      </c>
      <c r="AO23" s="294">
        <v>1</v>
      </c>
      <c r="AP23" s="294">
        <v>2</v>
      </c>
      <c r="AQ23" s="294">
        <v>4</v>
      </c>
      <c r="AR23" s="294">
        <v>5</v>
      </c>
      <c r="AS23" s="294">
        <v>7</v>
      </c>
      <c r="AT23" s="294">
        <v>8</v>
      </c>
      <c r="AU23" s="294">
        <v>11</v>
      </c>
      <c r="AV23" s="294">
        <v>13</v>
      </c>
    </row>
    <row r="24" spans="1:48" x14ac:dyDescent="0.25">
      <c r="A24" s="292">
        <v>13</v>
      </c>
      <c r="B24" s="298"/>
      <c r="C24" s="294">
        <v>-20</v>
      </c>
      <c r="D24" s="294">
        <v>6</v>
      </c>
      <c r="E24" s="294">
        <v>7</v>
      </c>
      <c r="F24" s="294">
        <v>9</v>
      </c>
      <c r="G24" s="294">
        <v>10</v>
      </c>
      <c r="H24" s="294">
        <v>12</v>
      </c>
      <c r="I24" s="294">
        <v>15</v>
      </c>
      <c r="J24" s="294">
        <v>17</v>
      </c>
      <c r="K24" s="294">
        <v>20</v>
      </c>
      <c r="L24" s="294">
        <v>26</v>
      </c>
      <c r="N24" s="294">
        <v>-20</v>
      </c>
      <c r="O24" s="294">
        <v>0</v>
      </c>
      <c r="P24" s="294">
        <v>2</v>
      </c>
      <c r="Q24" s="294">
        <v>4</v>
      </c>
      <c r="R24" s="294">
        <v>6</v>
      </c>
      <c r="S24" s="294">
        <v>8</v>
      </c>
      <c r="T24" s="294">
        <v>10</v>
      </c>
      <c r="U24" s="294">
        <v>11</v>
      </c>
      <c r="V24" s="294">
        <v>13</v>
      </c>
      <c r="W24" s="294">
        <v>16</v>
      </c>
      <c r="Z24" s="292">
        <v>13</v>
      </c>
      <c r="AA24" s="298"/>
      <c r="AB24" s="294">
        <v>-20</v>
      </c>
      <c r="AC24" s="294">
        <v>6</v>
      </c>
      <c r="AD24" s="294">
        <v>7</v>
      </c>
      <c r="AE24" s="294">
        <v>9</v>
      </c>
      <c r="AF24" s="294">
        <v>10</v>
      </c>
      <c r="AG24" s="294">
        <v>12</v>
      </c>
      <c r="AH24" s="294">
        <v>15</v>
      </c>
      <c r="AI24" s="294">
        <v>17</v>
      </c>
      <c r="AJ24" s="294">
        <v>20</v>
      </c>
      <c r="AK24" s="294">
        <v>26</v>
      </c>
      <c r="AM24" s="294">
        <v>-20</v>
      </c>
      <c r="AN24" s="294">
        <v>0</v>
      </c>
      <c r="AO24" s="294">
        <v>2</v>
      </c>
      <c r="AP24" s="294">
        <v>4</v>
      </c>
      <c r="AQ24" s="294">
        <v>6</v>
      </c>
      <c r="AR24" s="294">
        <v>8</v>
      </c>
      <c r="AS24" s="294">
        <v>10</v>
      </c>
      <c r="AT24" s="294">
        <v>11</v>
      </c>
      <c r="AU24" s="294">
        <v>13</v>
      </c>
      <c r="AV24" s="294">
        <v>16</v>
      </c>
    </row>
    <row r="25" spans="1:48" x14ac:dyDescent="0.25">
      <c r="A25" s="292">
        <v>14</v>
      </c>
      <c r="B25" s="298"/>
      <c r="C25" s="294">
        <v>-20</v>
      </c>
      <c r="D25" s="294">
        <v>6</v>
      </c>
      <c r="E25" s="294">
        <v>10</v>
      </c>
      <c r="F25" s="294">
        <v>11</v>
      </c>
      <c r="G25" s="294">
        <v>15</v>
      </c>
      <c r="H25" s="294">
        <v>16</v>
      </c>
      <c r="I25" s="294">
        <v>18</v>
      </c>
      <c r="J25" s="294">
        <v>19</v>
      </c>
      <c r="K25" s="294">
        <v>21</v>
      </c>
      <c r="L25" s="294">
        <v>24</v>
      </c>
      <c r="N25" s="294">
        <v>-20</v>
      </c>
      <c r="O25" s="294">
        <v>4</v>
      </c>
      <c r="P25" s="294">
        <v>5</v>
      </c>
      <c r="Q25" s="294">
        <v>6</v>
      </c>
      <c r="R25" s="294">
        <v>7</v>
      </c>
      <c r="S25" s="294">
        <v>9</v>
      </c>
      <c r="T25" s="294">
        <v>10</v>
      </c>
      <c r="U25" s="294">
        <v>11</v>
      </c>
      <c r="V25" s="294">
        <v>12</v>
      </c>
      <c r="W25" s="294">
        <v>17</v>
      </c>
      <c r="Z25" s="292">
        <v>14</v>
      </c>
      <c r="AA25" s="298"/>
      <c r="AB25" s="294">
        <v>-20</v>
      </c>
      <c r="AC25" s="294">
        <v>6</v>
      </c>
      <c r="AD25" s="294">
        <v>10</v>
      </c>
      <c r="AE25" s="294">
        <v>11</v>
      </c>
      <c r="AF25" s="294">
        <v>15</v>
      </c>
      <c r="AG25" s="294">
        <v>16</v>
      </c>
      <c r="AH25" s="294">
        <v>18</v>
      </c>
      <c r="AI25" s="294">
        <v>19</v>
      </c>
      <c r="AJ25" s="294">
        <v>21</v>
      </c>
      <c r="AK25" s="294">
        <v>24</v>
      </c>
      <c r="AM25" s="294">
        <v>-20</v>
      </c>
      <c r="AN25" s="294">
        <v>4</v>
      </c>
      <c r="AO25" s="294">
        <v>5</v>
      </c>
      <c r="AP25" s="294">
        <v>6</v>
      </c>
      <c r="AQ25" s="294">
        <v>7</v>
      </c>
      <c r="AR25" s="294">
        <v>9</v>
      </c>
      <c r="AS25" s="294">
        <v>10</v>
      </c>
      <c r="AT25" s="294">
        <v>11</v>
      </c>
      <c r="AU25" s="294">
        <v>12</v>
      </c>
      <c r="AV25" s="294">
        <v>17</v>
      </c>
    </row>
    <row r="26" spans="1:48" x14ac:dyDescent="0.25">
      <c r="A26" s="292">
        <v>15</v>
      </c>
      <c r="B26" s="298"/>
      <c r="C26" s="294">
        <v>-20</v>
      </c>
      <c r="D26" s="294">
        <v>8</v>
      </c>
      <c r="E26" s="294">
        <v>10</v>
      </c>
      <c r="F26" s="294">
        <v>12</v>
      </c>
      <c r="G26" s="294">
        <v>15</v>
      </c>
      <c r="H26" s="294">
        <v>16</v>
      </c>
      <c r="I26" s="294">
        <v>18</v>
      </c>
      <c r="J26" s="294">
        <v>20</v>
      </c>
      <c r="K26" s="294">
        <v>24</v>
      </c>
      <c r="L26" s="294">
        <v>26</v>
      </c>
      <c r="N26" s="294">
        <v>-20</v>
      </c>
      <c r="O26" s="294">
        <v>3</v>
      </c>
      <c r="P26" s="294">
        <v>4</v>
      </c>
      <c r="Q26" s="294">
        <v>5</v>
      </c>
      <c r="R26" s="294">
        <v>6</v>
      </c>
      <c r="S26" s="294">
        <v>10</v>
      </c>
      <c r="T26" s="294">
        <v>12</v>
      </c>
      <c r="U26" s="294">
        <v>13</v>
      </c>
      <c r="V26" s="294">
        <v>16</v>
      </c>
      <c r="W26" s="294">
        <v>18</v>
      </c>
      <c r="Z26" s="292">
        <v>15</v>
      </c>
      <c r="AA26" s="298"/>
      <c r="AB26" s="294">
        <v>-20</v>
      </c>
      <c r="AC26" s="294">
        <v>8</v>
      </c>
      <c r="AD26" s="294">
        <v>10</v>
      </c>
      <c r="AE26" s="294">
        <v>12</v>
      </c>
      <c r="AF26" s="294">
        <v>15</v>
      </c>
      <c r="AG26" s="294">
        <v>16</v>
      </c>
      <c r="AH26" s="294">
        <v>18</v>
      </c>
      <c r="AI26" s="294">
        <v>20</v>
      </c>
      <c r="AJ26" s="294">
        <v>24</v>
      </c>
      <c r="AK26" s="294">
        <v>26</v>
      </c>
      <c r="AM26" s="294">
        <v>-20</v>
      </c>
      <c r="AN26" s="294">
        <v>3</v>
      </c>
      <c r="AO26" s="294">
        <v>4</v>
      </c>
      <c r="AP26" s="294">
        <v>5</v>
      </c>
      <c r="AQ26" s="294">
        <v>6</v>
      </c>
      <c r="AR26" s="294">
        <v>10</v>
      </c>
      <c r="AS26" s="294">
        <v>12</v>
      </c>
      <c r="AT26" s="294">
        <v>13</v>
      </c>
      <c r="AU26" s="294">
        <v>16</v>
      </c>
      <c r="AV26" s="294">
        <v>18</v>
      </c>
    </row>
    <row r="27" spans="1:48" x14ac:dyDescent="0.25">
      <c r="A27" s="292">
        <v>16</v>
      </c>
      <c r="B27" s="298"/>
      <c r="C27" s="294">
        <v>-20</v>
      </c>
      <c r="D27" s="294">
        <v>7</v>
      </c>
      <c r="E27" s="294">
        <v>9</v>
      </c>
      <c r="F27" s="294">
        <v>15</v>
      </c>
      <c r="G27" s="294">
        <v>16</v>
      </c>
      <c r="H27" s="294">
        <v>17</v>
      </c>
      <c r="I27" s="294">
        <v>18</v>
      </c>
      <c r="J27" s="294">
        <v>20</v>
      </c>
      <c r="K27" s="294">
        <v>23</v>
      </c>
      <c r="L27" s="294">
        <v>25</v>
      </c>
      <c r="N27" s="294">
        <v>-20</v>
      </c>
      <c r="O27" s="294">
        <v>6</v>
      </c>
      <c r="P27" s="294">
        <v>8</v>
      </c>
      <c r="Q27" s="294">
        <v>10</v>
      </c>
      <c r="R27" s="294">
        <v>11</v>
      </c>
      <c r="S27" s="294">
        <v>13</v>
      </c>
      <c r="T27" s="294">
        <v>14</v>
      </c>
      <c r="U27" s="294">
        <v>16</v>
      </c>
      <c r="V27" s="294">
        <v>19</v>
      </c>
      <c r="W27" s="294">
        <v>20</v>
      </c>
      <c r="Z27" s="292">
        <v>16</v>
      </c>
      <c r="AA27" s="298"/>
      <c r="AB27" s="294">
        <v>-20</v>
      </c>
      <c r="AC27" s="294">
        <v>7</v>
      </c>
      <c r="AD27" s="294">
        <v>9</v>
      </c>
      <c r="AE27" s="294">
        <v>15</v>
      </c>
      <c r="AF27" s="294">
        <v>16</v>
      </c>
      <c r="AG27" s="294">
        <v>17</v>
      </c>
      <c r="AH27" s="294">
        <v>18</v>
      </c>
      <c r="AI27" s="294">
        <v>20</v>
      </c>
      <c r="AJ27" s="294">
        <v>23</v>
      </c>
      <c r="AK27" s="294">
        <v>25</v>
      </c>
      <c r="AM27" s="294">
        <v>-20</v>
      </c>
      <c r="AN27" s="294">
        <v>6</v>
      </c>
      <c r="AO27" s="294">
        <v>8</v>
      </c>
      <c r="AP27" s="294">
        <v>10</v>
      </c>
      <c r="AQ27" s="294">
        <v>11</v>
      </c>
      <c r="AR27" s="294">
        <v>13</v>
      </c>
      <c r="AS27" s="294">
        <v>14</v>
      </c>
      <c r="AT27" s="294">
        <v>16</v>
      </c>
      <c r="AU27" s="294">
        <v>19</v>
      </c>
      <c r="AV27" s="294">
        <v>20</v>
      </c>
    </row>
    <row r="28" spans="1:48" x14ac:dyDescent="0.25">
      <c r="A28" s="292">
        <v>17</v>
      </c>
      <c r="B28" s="298"/>
      <c r="C28" s="294">
        <v>-20</v>
      </c>
      <c r="D28" s="294">
        <v>7</v>
      </c>
      <c r="E28" s="294">
        <v>9</v>
      </c>
      <c r="F28" s="294">
        <v>15</v>
      </c>
      <c r="G28" s="294">
        <v>16</v>
      </c>
      <c r="H28" s="294">
        <v>17</v>
      </c>
      <c r="I28" s="294">
        <v>18</v>
      </c>
      <c r="J28" s="294">
        <v>20</v>
      </c>
      <c r="K28" s="294">
        <v>23</v>
      </c>
      <c r="L28" s="294">
        <v>25</v>
      </c>
      <c r="N28" s="294">
        <v>-20</v>
      </c>
      <c r="O28" s="294">
        <v>6</v>
      </c>
      <c r="P28" s="294">
        <v>8</v>
      </c>
      <c r="Q28" s="294">
        <v>10</v>
      </c>
      <c r="R28" s="294">
        <v>11</v>
      </c>
      <c r="S28" s="294">
        <v>13</v>
      </c>
      <c r="T28" s="294">
        <v>14</v>
      </c>
      <c r="U28" s="294">
        <v>16</v>
      </c>
      <c r="V28" s="294">
        <v>19</v>
      </c>
      <c r="W28" s="294">
        <v>20</v>
      </c>
      <c r="Z28" s="292">
        <v>17</v>
      </c>
      <c r="AA28" s="298"/>
      <c r="AB28" s="294">
        <v>-20</v>
      </c>
      <c r="AC28" s="294">
        <v>7</v>
      </c>
      <c r="AD28" s="294">
        <v>9</v>
      </c>
      <c r="AE28" s="294">
        <v>15</v>
      </c>
      <c r="AF28" s="294">
        <v>16</v>
      </c>
      <c r="AG28" s="294">
        <v>17</v>
      </c>
      <c r="AH28" s="294">
        <v>18</v>
      </c>
      <c r="AI28" s="294">
        <v>20</v>
      </c>
      <c r="AJ28" s="294">
        <v>23</v>
      </c>
      <c r="AK28" s="294">
        <v>25</v>
      </c>
      <c r="AM28" s="294">
        <v>-20</v>
      </c>
      <c r="AN28" s="294">
        <v>6</v>
      </c>
      <c r="AO28" s="294">
        <v>8</v>
      </c>
      <c r="AP28" s="294">
        <v>10</v>
      </c>
      <c r="AQ28" s="294">
        <v>11</v>
      </c>
      <c r="AR28" s="294">
        <v>13</v>
      </c>
      <c r="AS28" s="294">
        <v>14</v>
      </c>
      <c r="AT28" s="294">
        <v>16</v>
      </c>
      <c r="AU28" s="294">
        <v>19</v>
      </c>
      <c r="AV28" s="294">
        <v>20</v>
      </c>
    </row>
    <row r="29" spans="1:48" x14ac:dyDescent="0.25">
      <c r="B29" s="298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AA29" s="298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</row>
    <row r="30" spans="1:48" x14ac:dyDescent="0.25">
      <c r="B30" s="298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AA30" s="298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</row>
    <row r="31" spans="1:48" x14ac:dyDescent="0.25">
      <c r="B31" s="298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AA31" s="298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</row>
    <row r="32" spans="1:48" x14ac:dyDescent="0.25">
      <c r="B32" s="298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AA32" s="298"/>
      <c r="AB32" s="367"/>
      <c r="AC32" s="367"/>
      <c r="AD32" s="367"/>
      <c r="AE32" s="367"/>
      <c r="AF32" s="367"/>
      <c r="AG32" s="367"/>
      <c r="AH32" s="367"/>
      <c r="AI32" s="367"/>
      <c r="AJ32" s="367"/>
      <c r="AK32" s="367"/>
      <c r="AM32" s="367"/>
      <c r="AN32" s="367"/>
      <c r="AO32" s="367"/>
      <c r="AP32" s="367"/>
      <c r="AQ32" s="367"/>
      <c r="AR32" s="367"/>
      <c r="AS32" s="367"/>
      <c r="AT32" s="367"/>
      <c r="AU32" s="367"/>
      <c r="AV32" s="367"/>
    </row>
    <row r="33" spans="1:48" x14ac:dyDescent="0.25">
      <c r="B33" s="298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AA33" s="298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</row>
    <row r="34" spans="1:48" x14ac:dyDescent="0.25">
      <c r="B34" s="298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AA34" s="298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</row>
    <row r="35" spans="1:48" x14ac:dyDescent="0.25">
      <c r="B35" s="298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AA35" s="298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</row>
    <row r="36" spans="1:48" x14ac:dyDescent="0.25">
      <c r="B36" s="298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AA36" s="298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</row>
    <row r="37" spans="1:48" x14ac:dyDescent="0.25">
      <c r="B37" s="298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AA37" s="298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  <c r="AM37" s="367"/>
      <c r="AN37" s="367"/>
      <c r="AO37" s="367"/>
      <c r="AP37" s="367"/>
      <c r="AQ37" s="367"/>
      <c r="AR37" s="367"/>
      <c r="AS37" s="367"/>
      <c r="AT37" s="367"/>
      <c r="AU37" s="367"/>
      <c r="AV37" s="367"/>
    </row>
    <row r="38" spans="1:48" x14ac:dyDescent="0.25">
      <c r="B38" s="298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AA38" s="298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</row>
    <row r="39" spans="1:48" x14ac:dyDescent="0.25">
      <c r="B39" s="298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AA39" s="298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</row>
    <row r="40" spans="1:48" x14ac:dyDescent="0.25">
      <c r="A40" s="292">
        <v>11</v>
      </c>
      <c r="B40" s="298" t="s">
        <v>636</v>
      </c>
      <c r="C40" s="294">
        <v>0</v>
      </c>
      <c r="D40" s="294">
        <v>5</v>
      </c>
      <c r="E40" s="294">
        <v>7</v>
      </c>
      <c r="F40" s="294">
        <v>10</v>
      </c>
      <c r="G40" s="294">
        <v>11</v>
      </c>
      <c r="H40" s="294">
        <v>12</v>
      </c>
      <c r="I40" s="294">
        <v>14</v>
      </c>
      <c r="J40" s="294">
        <v>16</v>
      </c>
      <c r="K40" s="294">
        <v>18</v>
      </c>
      <c r="L40" s="294">
        <v>26</v>
      </c>
      <c r="N40" s="294">
        <v>0</v>
      </c>
      <c r="O40" s="294">
        <v>11</v>
      </c>
      <c r="P40" s="294">
        <v>15</v>
      </c>
      <c r="Q40" s="294">
        <v>18</v>
      </c>
      <c r="R40" s="294">
        <v>21</v>
      </c>
      <c r="S40" s="294">
        <v>23</v>
      </c>
      <c r="T40" s="294">
        <v>25</v>
      </c>
      <c r="U40" s="294">
        <v>30</v>
      </c>
      <c r="V40" s="294">
        <v>32</v>
      </c>
      <c r="W40" s="294">
        <v>38</v>
      </c>
      <c r="Z40" s="292">
        <v>11</v>
      </c>
      <c r="AA40" s="298" t="s">
        <v>636</v>
      </c>
      <c r="AB40" s="294">
        <v>0</v>
      </c>
      <c r="AC40" s="294">
        <v>5</v>
      </c>
      <c r="AD40" s="294">
        <v>7</v>
      </c>
      <c r="AE40" s="294">
        <v>10</v>
      </c>
      <c r="AF40" s="294">
        <v>11</v>
      </c>
      <c r="AG40" s="294">
        <v>12</v>
      </c>
      <c r="AH40" s="294">
        <v>14</v>
      </c>
      <c r="AI40" s="294">
        <v>16</v>
      </c>
      <c r="AJ40" s="294">
        <v>18</v>
      </c>
      <c r="AK40" s="294">
        <v>26</v>
      </c>
      <c r="AM40" s="294">
        <v>0</v>
      </c>
      <c r="AN40" s="294">
        <v>11</v>
      </c>
      <c r="AO40" s="294">
        <v>15</v>
      </c>
      <c r="AP40" s="294">
        <v>18</v>
      </c>
      <c r="AQ40" s="294">
        <v>21</v>
      </c>
      <c r="AR40" s="294">
        <v>23</v>
      </c>
      <c r="AS40" s="294">
        <v>25</v>
      </c>
      <c r="AT40" s="294">
        <v>30</v>
      </c>
      <c r="AU40" s="294">
        <v>32</v>
      </c>
      <c r="AV40" s="294">
        <v>38</v>
      </c>
    </row>
    <row r="41" spans="1:48" x14ac:dyDescent="0.25">
      <c r="A41" s="292">
        <v>12</v>
      </c>
      <c r="B41" s="298"/>
      <c r="C41" s="294">
        <v>0</v>
      </c>
      <c r="D41" s="294">
        <v>5</v>
      </c>
      <c r="E41" s="294">
        <v>7</v>
      </c>
      <c r="F41" s="294">
        <v>8</v>
      </c>
      <c r="G41" s="294">
        <v>11</v>
      </c>
      <c r="H41" s="294">
        <v>13</v>
      </c>
      <c r="I41" s="294">
        <v>15</v>
      </c>
      <c r="J41" s="294">
        <v>16</v>
      </c>
      <c r="K41" s="294">
        <v>18</v>
      </c>
      <c r="L41" s="294">
        <v>22</v>
      </c>
      <c r="N41" s="294">
        <v>0</v>
      </c>
      <c r="O41" s="294">
        <v>15</v>
      </c>
      <c r="P41" s="294">
        <v>19</v>
      </c>
      <c r="Q41" s="294">
        <v>20</v>
      </c>
      <c r="R41" s="294">
        <v>22</v>
      </c>
      <c r="S41" s="294">
        <v>26</v>
      </c>
      <c r="T41" s="294">
        <v>30</v>
      </c>
      <c r="U41" s="294">
        <v>32</v>
      </c>
      <c r="V41" s="294">
        <v>40</v>
      </c>
      <c r="W41" s="294">
        <v>44</v>
      </c>
      <c r="Z41" s="292">
        <v>12</v>
      </c>
      <c r="AA41" s="298"/>
      <c r="AB41" s="294">
        <v>0</v>
      </c>
      <c r="AC41" s="294">
        <v>5</v>
      </c>
      <c r="AD41" s="294">
        <v>7</v>
      </c>
      <c r="AE41" s="294">
        <v>8</v>
      </c>
      <c r="AF41" s="294">
        <v>11</v>
      </c>
      <c r="AG41" s="294">
        <v>13</v>
      </c>
      <c r="AH41" s="294">
        <v>15</v>
      </c>
      <c r="AI41" s="294">
        <v>16</v>
      </c>
      <c r="AJ41" s="294">
        <v>18</v>
      </c>
      <c r="AK41" s="294">
        <v>22</v>
      </c>
      <c r="AM41" s="294">
        <v>0</v>
      </c>
      <c r="AN41" s="294">
        <v>15</v>
      </c>
      <c r="AO41" s="294">
        <v>19</v>
      </c>
      <c r="AP41" s="294">
        <v>20</v>
      </c>
      <c r="AQ41" s="294">
        <v>22</v>
      </c>
      <c r="AR41" s="294">
        <v>26</v>
      </c>
      <c r="AS41" s="294">
        <v>30</v>
      </c>
      <c r="AT41" s="294">
        <v>32</v>
      </c>
      <c r="AU41" s="294">
        <v>40</v>
      </c>
      <c r="AV41" s="294">
        <v>44</v>
      </c>
    </row>
    <row r="42" spans="1:48" x14ac:dyDescent="0.25">
      <c r="A42" s="292">
        <v>13</v>
      </c>
      <c r="B42" s="298"/>
      <c r="C42" s="294">
        <v>0</v>
      </c>
      <c r="D42" s="294">
        <v>3</v>
      </c>
      <c r="E42" s="294">
        <v>5</v>
      </c>
      <c r="F42" s="294">
        <v>8</v>
      </c>
      <c r="G42" s="294">
        <v>10</v>
      </c>
      <c r="H42" s="294">
        <v>13</v>
      </c>
      <c r="I42" s="294">
        <v>14</v>
      </c>
      <c r="J42" s="294">
        <v>17</v>
      </c>
      <c r="K42" s="294">
        <v>20</v>
      </c>
      <c r="L42" s="294">
        <v>34</v>
      </c>
      <c r="N42" s="294">
        <v>0</v>
      </c>
      <c r="O42" s="294">
        <v>19</v>
      </c>
      <c r="P42" s="294">
        <v>20</v>
      </c>
      <c r="Q42" s="294">
        <v>24</v>
      </c>
      <c r="R42" s="294">
        <v>26</v>
      </c>
      <c r="S42" s="294">
        <v>30</v>
      </c>
      <c r="T42" s="294">
        <v>33</v>
      </c>
      <c r="U42" s="294">
        <v>35</v>
      </c>
      <c r="V42" s="294">
        <v>45</v>
      </c>
      <c r="W42" s="294">
        <v>49</v>
      </c>
      <c r="Z42" s="292">
        <v>13</v>
      </c>
      <c r="AA42" s="298"/>
      <c r="AB42" s="294">
        <v>0</v>
      </c>
      <c r="AC42" s="294">
        <v>3</v>
      </c>
      <c r="AD42" s="294">
        <v>5</v>
      </c>
      <c r="AE42" s="294">
        <v>8</v>
      </c>
      <c r="AF42" s="294">
        <v>10</v>
      </c>
      <c r="AG42" s="294">
        <v>13</v>
      </c>
      <c r="AH42" s="294">
        <v>14</v>
      </c>
      <c r="AI42" s="294">
        <v>17</v>
      </c>
      <c r="AJ42" s="294">
        <v>20</v>
      </c>
      <c r="AK42" s="294">
        <v>34</v>
      </c>
      <c r="AM42" s="294">
        <v>0</v>
      </c>
      <c r="AN42" s="294">
        <v>19</v>
      </c>
      <c r="AO42" s="294">
        <v>20</v>
      </c>
      <c r="AP42" s="294">
        <v>24</v>
      </c>
      <c r="AQ42" s="294">
        <v>26</v>
      </c>
      <c r="AR42" s="294">
        <v>30</v>
      </c>
      <c r="AS42" s="294">
        <v>33</v>
      </c>
      <c r="AT42" s="294">
        <v>35</v>
      </c>
      <c r="AU42" s="294">
        <v>45</v>
      </c>
      <c r="AV42" s="294">
        <v>49</v>
      </c>
    </row>
    <row r="43" spans="1:48" x14ac:dyDescent="0.25">
      <c r="A43" s="292">
        <v>14</v>
      </c>
      <c r="B43" s="298"/>
      <c r="C43" s="294">
        <v>0</v>
      </c>
      <c r="D43" s="294">
        <v>5</v>
      </c>
      <c r="E43" s="294">
        <v>8</v>
      </c>
      <c r="F43" s="294">
        <v>10</v>
      </c>
      <c r="G43" s="294">
        <v>12</v>
      </c>
      <c r="H43" s="294">
        <v>17</v>
      </c>
      <c r="I43" s="294">
        <v>20</v>
      </c>
      <c r="J43" s="294">
        <v>23</v>
      </c>
      <c r="K43" s="294">
        <v>25</v>
      </c>
      <c r="L43" s="294">
        <v>35</v>
      </c>
      <c r="N43" s="294">
        <v>0</v>
      </c>
      <c r="O43" s="294">
        <v>18</v>
      </c>
      <c r="P43" s="294">
        <v>20</v>
      </c>
      <c r="Q43" s="294">
        <v>22</v>
      </c>
      <c r="R43" s="294">
        <v>27</v>
      </c>
      <c r="S43" s="294">
        <v>30</v>
      </c>
      <c r="T43" s="294">
        <v>33</v>
      </c>
      <c r="U43" s="294">
        <v>38</v>
      </c>
      <c r="V43" s="294">
        <v>44</v>
      </c>
      <c r="W43" s="294">
        <v>52</v>
      </c>
      <c r="Z43" s="292">
        <v>14</v>
      </c>
      <c r="AA43" s="298"/>
      <c r="AB43" s="294">
        <v>0</v>
      </c>
      <c r="AC43" s="294">
        <v>5</v>
      </c>
      <c r="AD43" s="294">
        <v>8</v>
      </c>
      <c r="AE43" s="294">
        <v>10</v>
      </c>
      <c r="AF43" s="294">
        <v>12</v>
      </c>
      <c r="AG43" s="294">
        <v>17</v>
      </c>
      <c r="AH43" s="294">
        <v>20</v>
      </c>
      <c r="AI43" s="294">
        <v>23</v>
      </c>
      <c r="AJ43" s="294">
        <v>25</v>
      </c>
      <c r="AK43" s="294">
        <v>35</v>
      </c>
      <c r="AM43" s="294">
        <v>0</v>
      </c>
      <c r="AN43" s="294">
        <v>18</v>
      </c>
      <c r="AO43" s="294">
        <v>20</v>
      </c>
      <c r="AP43" s="294">
        <v>22</v>
      </c>
      <c r="AQ43" s="294">
        <v>27</v>
      </c>
      <c r="AR43" s="294">
        <v>30</v>
      </c>
      <c r="AS43" s="294">
        <v>33</v>
      </c>
      <c r="AT43" s="294">
        <v>38</v>
      </c>
      <c r="AU43" s="294">
        <v>44</v>
      </c>
      <c r="AV43" s="294">
        <v>52</v>
      </c>
    </row>
    <row r="44" spans="1:48" x14ac:dyDescent="0.25">
      <c r="A44" s="292">
        <v>15</v>
      </c>
      <c r="B44" s="298"/>
      <c r="C44" s="294">
        <v>0</v>
      </c>
      <c r="D44" s="294">
        <v>3</v>
      </c>
      <c r="E44" s="294">
        <v>5</v>
      </c>
      <c r="F44" s="294">
        <v>8</v>
      </c>
      <c r="G44" s="294">
        <v>11</v>
      </c>
      <c r="H44" s="294">
        <v>14</v>
      </c>
      <c r="I44" s="294">
        <v>16</v>
      </c>
      <c r="J44" s="294">
        <v>19</v>
      </c>
      <c r="K44" s="294">
        <v>26</v>
      </c>
      <c r="L44" s="294">
        <v>30</v>
      </c>
      <c r="N44" s="294">
        <v>0</v>
      </c>
      <c r="O44" s="294">
        <v>20</v>
      </c>
      <c r="P44" s="294">
        <v>27</v>
      </c>
      <c r="Q44" s="294">
        <v>30</v>
      </c>
      <c r="R44" s="294">
        <v>32</v>
      </c>
      <c r="S44" s="294">
        <v>35</v>
      </c>
      <c r="T44" s="294">
        <v>40</v>
      </c>
      <c r="U44" s="294">
        <v>46</v>
      </c>
      <c r="V44" s="294">
        <v>51</v>
      </c>
      <c r="W44" s="294">
        <v>63</v>
      </c>
      <c r="Z44" s="292">
        <v>15</v>
      </c>
      <c r="AA44" s="298"/>
      <c r="AB44" s="294">
        <v>0</v>
      </c>
      <c r="AC44" s="294">
        <v>3</v>
      </c>
      <c r="AD44" s="294">
        <v>5</v>
      </c>
      <c r="AE44" s="294">
        <v>8</v>
      </c>
      <c r="AF44" s="294">
        <v>11</v>
      </c>
      <c r="AG44" s="294">
        <v>14</v>
      </c>
      <c r="AH44" s="294">
        <v>16</v>
      </c>
      <c r="AI44" s="294">
        <v>19</v>
      </c>
      <c r="AJ44" s="294">
        <v>26</v>
      </c>
      <c r="AK44" s="294">
        <v>30</v>
      </c>
      <c r="AM44" s="294">
        <v>0</v>
      </c>
      <c r="AN44" s="294">
        <v>20</v>
      </c>
      <c r="AO44" s="294">
        <v>27</v>
      </c>
      <c r="AP44" s="294">
        <v>30</v>
      </c>
      <c r="AQ44" s="294">
        <v>32</v>
      </c>
      <c r="AR44" s="294">
        <v>35</v>
      </c>
      <c r="AS44" s="294">
        <v>40</v>
      </c>
      <c r="AT44" s="294">
        <v>46</v>
      </c>
      <c r="AU44" s="294">
        <v>51</v>
      </c>
      <c r="AV44" s="294">
        <v>63</v>
      </c>
    </row>
    <row r="45" spans="1:48" x14ac:dyDescent="0.25">
      <c r="A45" s="292">
        <v>16</v>
      </c>
      <c r="B45" s="298"/>
      <c r="C45" s="294">
        <v>0</v>
      </c>
      <c r="D45" s="294">
        <v>4</v>
      </c>
      <c r="E45" s="294">
        <v>8</v>
      </c>
      <c r="F45" s="294">
        <v>10</v>
      </c>
      <c r="G45" s="294">
        <v>11</v>
      </c>
      <c r="H45" s="294">
        <v>14</v>
      </c>
      <c r="I45" s="294">
        <v>18</v>
      </c>
      <c r="J45" s="294">
        <v>19</v>
      </c>
      <c r="K45" s="294">
        <v>24</v>
      </c>
      <c r="L45" s="294">
        <v>31</v>
      </c>
      <c r="N45" s="294">
        <v>0</v>
      </c>
      <c r="O45" s="294">
        <v>30</v>
      </c>
      <c r="P45" s="294">
        <v>32</v>
      </c>
      <c r="Q45" s="294">
        <v>35</v>
      </c>
      <c r="R45" s="294">
        <v>39</v>
      </c>
      <c r="S45" s="294">
        <v>40</v>
      </c>
      <c r="T45" s="294">
        <v>42</v>
      </c>
      <c r="U45" s="294">
        <v>45</v>
      </c>
      <c r="V45" s="294">
        <v>53</v>
      </c>
      <c r="W45" s="294">
        <v>56</v>
      </c>
      <c r="Z45" s="292">
        <v>16</v>
      </c>
      <c r="AA45" s="298"/>
      <c r="AB45" s="294">
        <v>0</v>
      </c>
      <c r="AC45" s="294">
        <v>4</v>
      </c>
      <c r="AD45" s="294">
        <v>8</v>
      </c>
      <c r="AE45" s="294">
        <v>10</v>
      </c>
      <c r="AF45" s="294">
        <v>11</v>
      </c>
      <c r="AG45" s="294">
        <v>14</v>
      </c>
      <c r="AH45" s="294">
        <v>18</v>
      </c>
      <c r="AI45" s="294">
        <v>19</v>
      </c>
      <c r="AJ45" s="294">
        <v>24</v>
      </c>
      <c r="AK45" s="294">
        <v>31</v>
      </c>
      <c r="AM45" s="294">
        <v>0</v>
      </c>
      <c r="AN45" s="294">
        <v>30</v>
      </c>
      <c r="AO45" s="294">
        <v>32</v>
      </c>
      <c r="AP45" s="294">
        <v>35</v>
      </c>
      <c r="AQ45" s="294">
        <v>39</v>
      </c>
      <c r="AR45" s="294">
        <v>40</v>
      </c>
      <c r="AS45" s="294">
        <v>42</v>
      </c>
      <c r="AT45" s="294">
        <v>45</v>
      </c>
      <c r="AU45" s="294">
        <v>53</v>
      </c>
      <c r="AV45" s="294">
        <v>56</v>
      </c>
    </row>
    <row r="46" spans="1:48" x14ac:dyDescent="0.25">
      <c r="A46" s="292">
        <v>17</v>
      </c>
      <c r="B46" s="298"/>
      <c r="C46" s="294">
        <v>0</v>
      </c>
      <c r="D46" s="294">
        <v>4</v>
      </c>
      <c r="E46" s="294">
        <v>8</v>
      </c>
      <c r="F46" s="294">
        <v>10</v>
      </c>
      <c r="G46" s="294">
        <v>11</v>
      </c>
      <c r="H46" s="294">
        <v>14</v>
      </c>
      <c r="I46" s="294">
        <v>18</v>
      </c>
      <c r="J46" s="294">
        <v>19</v>
      </c>
      <c r="K46" s="294">
        <v>24</v>
      </c>
      <c r="L46" s="294">
        <v>31</v>
      </c>
      <c r="N46" s="294">
        <v>0</v>
      </c>
      <c r="O46" s="294">
        <v>30</v>
      </c>
      <c r="P46" s="294">
        <v>32</v>
      </c>
      <c r="Q46" s="294">
        <v>35</v>
      </c>
      <c r="R46" s="294">
        <v>39</v>
      </c>
      <c r="S46" s="294">
        <v>40</v>
      </c>
      <c r="T46" s="294">
        <v>42</v>
      </c>
      <c r="U46" s="294">
        <v>45</v>
      </c>
      <c r="V46" s="294">
        <v>53</v>
      </c>
      <c r="W46" s="294">
        <v>56</v>
      </c>
      <c r="Z46" s="292">
        <v>17</v>
      </c>
      <c r="AA46" s="298"/>
      <c r="AB46" s="294">
        <v>0</v>
      </c>
      <c r="AC46" s="294">
        <v>4</v>
      </c>
      <c r="AD46" s="294">
        <v>8</v>
      </c>
      <c r="AE46" s="294">
        <v>10</v>
      </c>
      <c r="AF46" s="294">
        <v>11</v>
      </c>
      <c r="AG46" s="294">
        <v>14</v>
      </c>
      <c r="AH46" s="294">
        <v>18</v>
      </c>
      <c r="AI46" s="294">
        <v>19</v>
      </c>
      <c r="AJ46" s="294">
        <v>24</v>
      </c>
      <c r="AK46" s="294">
        <v>31</v>
      </c>
      <c r="AM46" s="294">
        <v>0</v>
      </c>
      <c r="AN46" s="294">
        <v>30</v>
      </c>
      <c r="AO46" s="294">
        <v>32</v>
      </c>
      <c r="AP46" s="294">
        <v>35</v>
      </c>
      <c r="AQ46" s="294">
        <v>39</v>
      </c>
      <c r="AR46" s="294">
        <v>40</v>
      </c>
      <c r="AS46" s="294">
        <v>42</v>
      </c>
      <c r="AT46" s="294">
        <v>45</v>
      </c>
      <c r="AU46" s="294">
        <v>53</v>
      </c>
      <c r="AV46" s="294">
        <v>56</v>
      </c>
    </row>
    <row r="47" spans="1:48" x14ac:dyDescent="0.25">
      <c r="B47" s="298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AA47" s="298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</row>
    <row r="48" spans="1:48" x14ac:dyDescent="0.25">
      <c r="B48" s="298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AA48" s="298"/>
      <c r="AB48" s="367"/>
      <c r="AC48" s="367"/>
      <c r="AD48" s="367"/>
      <c r="AE48" s="367"/>
      <c r="AF48" s="367"/>
      <c r="AG48" s="367"/>
      <c r="AH48" s="367"/>
      <c r="AI48" s="367"/>
      <c r="AJ48" s="367"/>
      <c r="AK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</row>
    <row r="49" spans="1:48" x14ac:dyDescent="0.25">
      <c r="B49" s="298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AA49" s="298"/>
      <c r="AB49" s="367"/>
      <c r="AC49" s="367"/>
      <c r="AD49" s="367"/>
      <c r="AE49" s="367"/>
      <c r="AF49" s="367"/>
      <c r="AG49" s="367"/>
      <c r="AH49" s="367"/>
      <c r="AI49" s="367"/>
      <c r="AJ49" s="367"/>
      <c r="AK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</row>
    <row r="50" spans="1:48" x14ac:dyDescent="0.25">
      <c r="B50" s="298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AA50" s="298"/>
      <c r="AB50" s="367"/>
      <c r="AC50" s="367"/>
      <c r="AD50" s="367"/>
      <c r="AE50" s="367"/>
      <c r="AF50" s="367"/>
      <c r="AG50" s="367"/>
      <c r="AH50" s="367"/>
      <c r="AI50" s="367"/>
      <c r="AJ50" s="367"/>
      <c r="AK50" s="367"/>
      <c r="AM50" s="367"/>
      <c r="AN50" s="367"/>
      <c r="AO50" s="367"/>
      <c r="AP50" s="367"/>
      <c r="AQ50" s="367"/>
      <c r="AR50" s="367"/>
      <c r="AS50" s="367"/>
      <c r="AT50" s="367"/>
      <c r="AU50" s="367"/>
      <c r="AV50" s="367"/>
    </row>
    <row r="51" spans="1:48" x14ac:dyDescent="0.25">
      <c r="B51" s="298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AA51" s="298"/>
      <c r="AB51" s="367"/>
      <c r="AC51" s="367"/>
      <c r="AD51" s="367"/>
      <c r="AE51" s="367"/>
      <c r="AF51" s="367"/>
      <c r="AG51" s="367"/>
      <c r="AH51" s="367"/>
      <c r="AI51" s="367"/>
      <c r="AJ51" s="367"/>
      <c r="AK51" s="367"/>
      <c r="AM51" s="367"/>
      <c r="AN51" s="367"/>
      <c r="AO51" s="367"/>
      <c r="AP51" s="367"/>
      <c r="AQ51" s="367"/>
      <c r="AR51" s="367"/>
      <c r="AS51" s="367"/>
      <c r="AT51" s="367"/>
      <c r="AU51" s="367"/>
      <c r="AV51" s="367"/>
    </row>
    <row r="52" spans="1:48" x14ac:dyDescent="0.25">
      <c r="B52" s="298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AA52" s="298"/>
      <c r="AB52" s="367"/>
      <c r="AC52" s="367"/>
      <c r="AD52" s="367"/>
      <c r="AE52" s="367"/>
      <c r="AF52" s="367"/>
      <c r="AG52" s="367"/>
      <c r="AH52" s="367"/>
      <c r="AI52" s="367"/>
      <c r="AJ52" s="367"/>
      <c r="AK52" s="367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</row>
    <row r="53" spans="1:48" x14ac:dyDescent="0.25">
      <c r="B53" s="298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AA53" s="298"/>
      <c r="AB53" s="367"/>
      <c r="AC53" s="367"/>
      <c r="AD53" s="367"/>
      <c r="AE53" s="367"/>
      <c r="AF53" s="367"/>
      <c r="AG53" s="367"/>
      <c r="AH53" s="367"/>
      <c r="AI53" s="367"/>
      <c r="AJ53" s="367"/>
      <c r="AK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</row>
    <row r="54" spans="1:48" x14ac:dyDescent="0.25">
      <c r="B54" s="298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AA54" s="298"/>
      <c r="AB54" s="367"/>
      <c r="AC54" s="367"/>
      <c r="AD54" s="367"/>
      <c r="AE54" s="367"/>
      <c r="AF54" s="367"/>
      <c r="AG54" s="367"/>
      <c r="AH54" s="367"/>
      <c r="AI54" s="367"/>
      <c r="AJ54" s="367"/>
      <c r="AK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</row>
    <row r="55" spans="1:48" x14ac:dyDescent="0.25">
      <c r="B55" s="298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AA55" s="298"/>
      <c r="AB55" s="367"/>
      <c r="AC55" s="367"/>
      <c r="AD55" s="367"/>
      <c r="AE55" s="367"/>
      <c r="AF55" s="367"/>
      <c r="AG55" s="367"/>
      <c r="AH55" s="367"/>
      <c r="AI55" s="367"/>
      <c r="AJ55" s="367"/>
      <c r="AK55" s="367"/>
      <c r="AM55" s="367"/>
      <c r="AN55" s="367"/>
      <c r="AO55" s="367"/>
      <c r="AP55" s="367"/>
      <c r="AQ55" s="367"/>
      <c r="AR55" s="367"/>
      <c r="AS55" s="367"/>
      <c r="AT55" s="367"/>
      <c r="AU55" s="367"/>
      <c r="AV55" s="367"/>
    </row>
    <row r="56" spans="1:48" x14ac:dyDescent="0.25">
      <c r="B56" s="298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AA56" s="298"/>
      <c r="AB56" s="367"/>
      <c r="AC56" s="367"/>
      <c r="AD56" s="367"/>
      <c r="AE56" s="367"/>
      <c r="AF56" s="367"/>
      <c r="AG56" s="367"/>
      <c r="AH56" s="367"/>
      <c r="AI56" s="367"/>
      <c r="AJ56" s="367"/>
      <c r="AK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</row>
    <row r="57" spans="1:48" x14ac:dyDescent="0.25">
      <c r="B57" s="298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AA57" s="298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</row>
    <row r="58" spans="1:48" x14ac:dyDescent="0.25">
      <c r="A58" s="292">
        <v>11</v>
      </c>
      <c r="B58" s="298" t="s">
        <v>637</v>
      </c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N58" s="294"/>
      <c r="O58" s="294">
        <v>0</v>
      </c>
      <c r="P58" s="294">
        <v>1</v>
      </c>
      <c r="Q58" s="294">
        <v>2</v>
      </c>
      <c r="R58" s="294">
        <v>3</v>
      </c>
      <c r="S58" s="294">
        <v>4</v>
      </c>
      <c r="T58" s="294">
        <v>6</v>
      </c>
      <c r="U58" s="294">
        <v>7</v>
      </c>
      <c r="V58" s="294">
        <v>9</v>
      </c>
      <c r="W58" s="294">
        <v>11</v>
      </c>
      <c r="Z58" s="292">
        <v>11</v>
      </c>
      <c r="AA58" s="298" t="s">
        <v>637</v>
      </c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M58" s="294"/>
      <c r="AN58" s="294">
        <v>0</v>
      </c>
      <c r="AO58" s="294">
        <v>1</v>
      </c>
      <c r="AP58" s="294">
        <v>2</v>
      </c>
      <c r="AQ58" s="294">
        <v>3</v>
      </c>
      <c r="AR58" s="294">
        <v>4</v>
      </c>
      <c r="AS58" s="294">
        <v>6</v>
      </c>
      <c r="AT58" s="294">
        <v>7</v>
      </c>
      <c r="AU58" s="294">
        <v>9</v>
      </c>
      <c r="AV58" s="294">
        <v>11</v>
      </c>
    </row>
    <row r="59" spans="1:48" x14ac:dyDescent="0.25">
      <c r="A59" s="292">
        <v>12</v>
      </c>
      <c r="B59" s="298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N59" s="294">
        <v>0</v>
      </c>
      <c r="O59" s="294">
        <v>0</v>
      </c>
      <c r="P59" s="294">
        <v>1</v>
      </c>
      <c r="Q59" s="294">
        <v>2</v>
      </c>
      <c r="R59" s="294">
        <v>3</v>
      </c>
      <c r="S59" s="294">
        <v>5</v>
      </c>
      <c r="T59" s="294">
        <v>6</v>
      </c>
      <c r="U59" s="294">
        <v>8</v>
      </c>
      <c r="V59" s="294">
        <v>10</v>
      </c>
      <c r="W59" s="294">
        <v>15</v>
      </c>
      <c r="Z59" s="292">
        <v>12</v>
      </c>
      <c r="AA59" s="298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M59" s="294">
        <v>0</v>
      </c>
      <c r="AN59" s="294">
        <v>0</v>
      </c>
      <c r="AO59" s="294">
        <v>1</v>
      </c>
      <c r="AP59" s="294">
        <v>2</v>
      </c>
      <c r="AQ59" s="294">
        <v>3</v>
      </c>
      <c r="AR59" s="294">
        <v>5</v>
      </c>
      <c r="AS59" s="294">
        <v>6</v>
      </c>
      <c r="AT59" s="294">
        <v>8</v>
      </c>
      <c r="AU59" s="294">
        <v>10</v>
      </c>
      <c r="AV59" s="294">
        <v>15</v>
      </c>
    </row>
    <row r="60" spans="1:48" x14ac:dyDescent="0.25">
      <c r="A60" s="292">
        <v>13</v>
      </c>
      <c r="B60" s="298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N60" s="294">
        <v>0</v>
      </c>
      <c r="O60" s="294">
        <v>3</v>
      </c>
      <c r="P60" s="294">
        <v>4</v>
      </c>
      <c r="Q60" s="294">
        <v>5</v>
      </c>
      <c r="R60" s="294">
        <v>6</v>
      </c>
      <c r="S60" s="294">
        <v>8</v>
      </c>
      <c r="T60" s="294">
        <v>9</v>
      </c>
      <c r="U60" s="294">
        <v>10</v>
      </c>
      <c r="V60" s="294">
        <v>12</v>
      </c>
      <c r="W60" s="294">
        <v>15</v>
      </c>
      <c r="Z60" s="292">
        <v>13</v>
      </c>
      <c r="AA60" s="298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M60" s="294">
        <v>0</v>
      </c>
      <c r="AN60" s="294">
        <v>3</v>
      </c>
      <c r="AO60" s="294">
        <v>4</v>
      </c>
      <c r="AP60" s="294">
        <v>5</v>
      </c>
      <c r="AQ60" s="294">
        <v>6</v>
      </c>
      <c r="AR60" s="294">
        <v>8</v>
      </c>
      <c r="AS60" s="294">
        <v>9</v>
      </c>
      <c r="AT60" s="294">
        <v>10</v>
      </c>
      <c r="AU60" s="294">
        <v>12</v>
      </c>
      <c r="AV60" s="294">
        <v>15</v>
      </c>
    </row>
    <row r="61" spans="1:48" x14ac:dyDescent="0.25">
      <c r="A61" s="292">
        <v>14</v>
      </c>
      <c r="B61" s="298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N61" s="294">
        <v>0</v>
      </c>
      <c r="O61" s="294">
        <v>3</v>
      </c>
      <c r="P61" s="294">
        <v>4</v>
      </c>
      <c r="Q61" s="294">
        <v>5</v>
      </c>
      <c r="R61" s="294">
        <v>6</v>
      </c>
      <c r="S61" s="294">
        <v>8</v>
      </c>
      <c r="T61" s="294">
        <v>10</v>
      </c>
      <c r="U61" s="294">
        <v>11</v>
      </c>
      <c r="V61" s="294">
        <v>13</v>
      </c>
      <c r="W61" s="294">
        <v>17</v>
      </c>
      <c r="Z61" s="292">
        <v>14</v>
      </c>
      <c r="AA61" s="298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M61" s="294">
        <v>0</v>
      </c>
      <c r="AN61" s="294">
        <v>3</v>
      </c>
      <c r="AO61" s="294">
        <v>4</v>
      </c>
      <c r="AP61" s="294">
        <v>5</v>
      </c>
      <c r="AQ61" s="294">
        <v>6</v>
      </c>
      <c r="AR61" s="294">
        <v>8</v>
      </c>
      <c r="AS61" s="294">
        <v>10</v>
      </c>
      <c r="AT61" s="294">
        <v>11</v>
      </c>
      <c r="AU61" s="294">
        <v>13</v>
      </c>
      <c r="AV61" s="294">
        <v>17</v>
      </c>
    </row>
    <row r="62" spans="1:48" x14ac:dyDescent="0.25">
      <c r="A62" s="292">
        <v>15</v>
      </c>
      <c r="B62" s="298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N62" s="294">
        <v>0</v>
      </c>
      <c r="O62" s="294">
        <v>7</v>
      </c>
      <c r="P62" s="294">
        <v>9</v>
      </c>
      <c r="Q62" s="294">
        <v>10</v>
      </c>
      <c r="R62" s="294">
        <v>11</v>
      </c>
      <c r="S62" s="294">
        <v>12</v>
      </c>
      <c r="T62" s="294">
        <v>13</v>
      </c>
      <c r="U62" s="294">
        <v>15</v>
      </c>
      <c r="V62" s="294">
        <v>16</v>
      </c>
      <c r="W62" s="294">
        <v>22</v>
      </c>
      <c r="Z62" s="292">
        <v>15</v>
      </c>
      <c r="AA62" s="298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M62" s="294">
        <v>0</v>
      </c>
      <c r="AN62" s="294">
        <v>7</v>
      </c>
      <c r="AO62" s="294">
        <v>9</v>
      </c>
      <c r="AP62" s="294">
        <v>10</v>
      </c>
      <c r="AQ62" s="294">
        <v>11</v>
      </c>
      <c r="AR62" s="294">
        <v>12</v>
      </c>
      <c r="AS62" s="294">
        <v>13</v>
      </c>
      <c r="AT62" s="294">
        <v>15</v>
      </c>
      <c r="AU62" s="294">
        <v>16</v>
      </c>
      <c r="AV62" s="294">
        <v>22</v>
      </c>
    </row>
    <row r="63" spans="1:48" x14ac:dyDescent="0.25">
      <c r="A63" s="292">
        <v>16</v>
      </c>
      <c r="B63" s="298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N63" s="294">
        <v>0</v>
      </c>
      <c r="O63" s="294">
        <v>7</v>
      </c>
      <c r="P63" s="294">
        <v>9</v>
      </c>
      <c r="Q63" s="294">
        <v>10</v>
      </c>
      <c r="R63" s="294">
        <v>11</v>
      </c>
      <c r="S63" s="294">
        <v>12</v>
      </c>
      <c r="T63" s="294">
        <v>13</v>
      </c>
      <c r="U63" s="294">
        <v>15</v>
      </c>
      <c r="V63" s="294">
        <v>19</v>
      </c>
      <c r="W63" s="294">
        <v>24</v>
      </c>
      <c r="Z63" s="292">
        <v>16</v>
      </c>
      <c r="AA63" s="298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M63" s="294">
        <v>0</v>
      </c>
      <c r="AN63" s="294">
        <v>7</v>
      </c>
      <c r="AO63" s="294">
        <v>9</v>
      </c>
      <c r="AP63" s="294">
        <v>10</v>
      </c>
      <c r="AQ63" s="294">
        <v>11</v>
      </c>
      <c r="AR63" s="294">
        <v>12</v>
      </c>
      <c r="AS63" s="294">
        <v>13</v>
      </c>
      <c r="AT63" s="294">
        <v>15</v>
      </c>
      <c r="AU63" s="294">
        <v>19</v>
      </c>
      <c r="AV63" s="294">
        <v>24</v>
      </c>
    </row>
    <row r="64" spans="1:48" x14ac:dyDescent="0.25">
      <c r="A64" s="292">
        <v>17</v>
      </c>
      <c r="B64" s="298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N64" s="294">
        <v>0</v>
      </c>
      <c r="O64" s="294">
        <v>7</v>
      </c>
      <c r="P64" s="294">
        <v>9</v>
      </c>
      <c r="Q64" s="294">
        <v>10</v>
      </c>
      <c r="R64" s="294">
        <v>11</v>
      </c>
      <c r="S64" s="294">
        <v>12</v>
      </c>
      <c r="T64" s="294">
        <v>13</v>
      </c>
      <c r="U64" s="294">
        <v>15</v>
      </c>
      <c r="V64" s="294">
        <v>19</v>
      </c>
      <c r="W64" s="294">
        <v>24</v>
      </c>
      <c r="Z64" s="292">
        <v>17</v>
      </c>
      <c r="AA64" s="298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M64" s="294">
        <v>0</v>
      </c>
      <c r="AN64" s="294">
        <v>7</v>
      </c>
      <c r="AO64" s="294">
        <v>9</v>
      </c>
      <c r="AP64" s="294">
        <v>10</v>
      </c>
      <c r="AQ64" s="294">
        <v>11</v>
      </c>
      <c r="AR64" s="294">
        <v>12</v>
      </c>
      <c r="AS64" s="294">
        <v>13</v>
      </c>
      <c r="AT64" s="294">
        <v>15</v>
      </c>
      <c r="AU64" s="294">
        <v>19</v>
      </c>
      <c r="AV64" s="294">
        <v>24</v>
      </c>
    </row>
    <row r="65" spans="1:48" x14ac:dyDescent="0.25">
      <c r="B65" s="298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AA65" s="298"/>
      <c r="AB65" s="367"/>
      <c r="AC65" s="367"/>
      <c r="AD65" s="367"/>
      <c r="AE65" s="367"/>
      <c r="AF65" s="367"/>
      <c r="AG65" s="367"/>
      <c r="AH65" s="367"/>
      <c r="AI65" s="367"/>
      <c r="AJ65" s="367"/>
      <c r="AK65" s="367"/>
      <c r="AM65" s="367"/>
      <c r="AN65" s="367"/>
      <c r="AO65" s="367"/>
      <c r="AP65" s="367"/>
      <c r="AQ65" s="367"/>
      <c r="AR65" s="367"/>
      <c r="AS65" s="367"/>
      <c r="AT65" s="367"/>
      <c r="AU65" s="367"/>
      <c r="AV65" s="367"/>
    </row>
    <row r="66" spans="1:48" x14ac:dyDescent="0.25">
      <c r="B66" s="298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AA66" s="298"/>
      <c r="AB66" s="367"/>
      <c r="AC66" s="367"/>
      <c r="AD66" s="367"/>
      <c r="AE66" s="367"/>
      <c r="AF66" s="367"/>
      <c r="AG66" s="367"/>
      <c r="AH66" s="367"/>
      <c r="AI66" s="367"/>
      <c r="AJ66" s="367"/>
      <c r="AK66" s="367"/>
      <c r="AM66" s="367"/>
      <c r="AN66" s="367"/>
      <c r="AO66" s="367"/>
      <c r="AP66" s="367"/>
      <c r="AQ66" s="367"/>
      <c r="AR66" s="367"/>
      <c r="AS66" s="367"/>
      <c r="AT66" s="367"/>
      <c r="AU66" s="367"/>
      <c r="AV66" s="367"/>
    </row>
    <row r="67" spans="1:48" x14ac:dyDescent="0.25">
      <c r="B67" s="298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AA67" s="298"/>
      <c r="AB67" s="367"/>
      <c r="AC67" s="367"/>
      <c r="AD67" s="367"/>
      <c r="AE67" s="367"/>
      <c r="AF67" s="367"/>
      <c r="AG67" s="367"/>
      <c r="AH67" s="367"/>
      <c r="AI67" s="367"/>
      <c r="AJ67" s="367"/>
      <c r="AK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</row>
    <row r="68" spans="1:48" x14ac:dyDescent="0.25">
      <c r="B68" s="298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AA68" s="298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7"/>
    </row>
    <row r="69" spans="1:48" x14ac:dyDescent="0.25">
      <c r="B69" s="298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AA69" s="298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</row>
    <row r="70" spans="1:48" x14ac:dyDescent="0.25">
      <c r="B70" s="298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AA70" s="298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M70" s="367"/>
      <c r="AN70" s="367"/>
      <c r="AO70" s="367"/>
      <c r="AP70" s="367"/>
      <c r="AQ70" s="367"/>
      <c r="AR70" s="367"/>
      <c r="AS70" s="367"/>
      <c r="AT70" s="367"/>
      <c r="AU70" s="367"/>
      <c r="AV70" s="367"/>
    </row>
    <row r="71" spans="1:48" x14ac:dyDescent="0.25">
      <c r="B71" s="298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AA71" s="298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M71" s="367"/>
      <c r="AN71" s="367"/>
      <c r="AO71" s="367"/>
      <c r="AP71" s="367"/>
      <c r="AQ71" s="367"/>
      <c r="AR71" s="367"/>
      <c r="AS71" s="367"/>
      <c r="AT71" s="367"/>
      <c r="AU71" s="367"/>
      <c r="AV71" s="367"/>
    </row>
    <row r="72" spans="1:48" x14ac:dyDescent="0.25">
      <c r="B72" s="298"/>
      <c r="C72" s="367"/>
      <c r="D72" s="367"/>
      <c r="E72" s="367"/>
      <c r="F72" s="367"/>
      <c r="G72" s="367"/>
      <c r="H72" s="367"/>
      <c r="I72" s="367"/>
      <c r="J72" s="367"/>
      <c r="K72" s="367"/>
      <c r="L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AA72" s="298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M72" s="367"/>
      <c r="AN72" s="367"/>
      <c r="AO72" s="367"/>
      <c r="AP72" s="367"/>
      <c r="AQ72" s="367"/>
      <c r="AR72" s="367"/>
      <c r="AS72" s="367"/>
      <c r="AT72" s="367"/>
      <c r="AU72" s="367"/>
      <c r="AV72" s="367"/>
    </row>
    <row r="73" spans="1:48" x14ac:dyDescent="0.25">
      <c r="B73" s="298"/>
      <c r="C73" s="367"/>
      <c r="D73" s="367"/>
      <c r="E73" s="367"/>
      <c r="F73" s="367"/>
      <c r="G73" s="367"/>
      <c r="H73" s="367"/>
      <c r="I73" s="367"/>
      <c r="J73" s="367"/>
      <c r="K73" s="367"/>
      <c r="L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AA73" s="298"/>
      <c r="AB73" s="367"/>
      <c r="AC73" s="367"/>
      <c r="AD73" s="367"/>
      <c r="AE73" s="367"/>
      <c r="AF73" s="367"/>
      <c r="AG73" s="367"/>
      <c r="AH73" s="367"/>
      <c r="AI73" s="367"/>
      <c r="AJ73" s="367"/>
      <c r="AK73" s="367"/>
      <c r="AM73" s="367"/>
      <c r="AN73" s="367"/>
      <c r="AO73" s="367"/>
      <c r="AP73" s="367"/>
      <c r="AQ73" s="367"/>
      <c r="AR73" s="367"/>
      <c r="AS73" s="367"/>
      <c r="AT73" s="367"/>
      <c r="AU73" s="367"/>
      <c r="AV73" s="367"/>
    </row>
    <row r="74" spans="1:48" x14ac:dyDescent="0.25">
      <c r="B74" s="298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AA74" s="298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</row>
    <row r="75" spans="1:48" x14ac:dyDescent="0.25">
      <c r="B75" s="298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AA75" s="298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</row>
    <row r="76" spans="1:48" x14ac:dyDescent="0.25">
      <c r="A76" s="292">
        <v>11</v>
      </c>
      <c r="B76" s="298" t="s">
        <v>638</v>
      </c>
      <c r="C76" s="294">
        <v>1</v>
      </c>
      <c r="D76" s="294">
        <v>36</v>
      </c>
      <c r="E76" s="294">
        <v>39</v>
      </c>
      <c r="F76" s="294">
        <v>41</v>
      </c>
      <c r="G76" s="294">
        <v>43</v>
      </c>
      <c r="H76" s="294">
        <v>45</v>
      </c>
      <c r="I76" s="294">
        <v>46</v>
      </c>
      <c r="J76" s="294">
        <v>47</v>
      </c>
      <c r="K76" s="294">
        <v>52</v>
      </c>
      <c r="L76" s="294">
        <v>58</v>
      </c>
      <c r="N76" s="294">
        <v>1</v>
      </c>
      <c r="O76" s="294">
        <v>32</v>
      </c>
      <c r="P76" s="294">
        <v>36</v>
      </c>
      <c r="Q76" s="294">
        <v>38</v>
      </c>
      <c r="R76" s="294">
        <v>39</v>
      </c>
      <c r="S76" s="294">
        <v>42</v>
      </c>
      <c r="T76" s="294">
        <v>45</v>
      </c>
      <c r="U76" s="294">
        <v>46</v>
      </c>
      <c r="V76" s="294">
        <v>51</v>
      </c>
      <c r="W76" s="294">
        <v>57</v>
      </c>
      <c r="Z76" s="292">
        <v>11</v>
      </c>
      <c r="AA76" s="298" t="s">
        <v>638</v>
      </c>
      <c r="AB76" s="294">
        <v>1</v>
      </c>
      <c r="AC76" s="294">
        <v>36</v>
      </c>
      <c r="AD76" s="294">
        <v>39</v>
      </c>
      <c r="AE76" s="294">
        <v>41</v>
      </c>
      <c r="AF76" s="294">
        <v>43</v>
      </c>
      <c r="AG76" s="294">
        <v>45</v>
      </c>
      <c r="AH76" s="294">
        <v>46</v>
      </c>
      <c r="AI76" s="294">
        <v>47</v>
      </c>
      <c r="AJ76" s="294">
        <v>52</v>
      </c>
      <c r="AK76" s="294">
        <v>58</v>
      </c>
      <c r="AM76" s="294">
        <v>1</v>
      </c>
      <c r="AN76" s="294">
        <v>32</v>
      </c>
      <c r="AO76" s="294">
        <v>36</v>
      </c>
      <c r="AP76" s="294">
        <v>38</v>
      </c>
      <c r="AQ76" s="294">
        <v>39</v>
      </c>
      <c r="AR76" s="294">
        <v>42</v>
      </c>
      <c r="AS76" s="294">
        <v>45</v>
      </c>
      <c r="AT76" s="294">
        <v>46</v>
      </c>
      <c r="AU76" s="294">
        <v>51</v>
      </c>
      <c r="AV76" s="294">
        <v>57</v>
      </c>
    </row>
    <row r="77" spans="1:48" x14ac:dyDescent="0.25">
      <c r="A77" s="292">
        <v>12</v>
      </c>
      <c r="B77" s="298"/>
      <c r="C77" s="294">
        <v>1</v>
      </c>
      <c r="D77" s="294">
        <v>33</v>
      </c>
      <c r="E77" s="294">
        <v>38</v>
      </c>
      <c r="F77" s="294">
        <v>41</v>
      </c>
      <c r="G77" s="294">
        <v>44</v>
      </c>
      <c r="H77" s="294">
        <v>45</v>
      </c>
      <c r="I77" s="294">
        <v>47</v>
      </c>
      <c r="J77" s="294">
        <v>51</v>
      </c>
      <c r="K77" s="294">
        <v>54</v>
      </c>
      <c r="L77" s="294">
        <v>56</v>
      </c>
      <c r="N77" s="294">
        <v>1</v>
      </c>
      <c r="O77" s="294">
        <v>34</v>
      </c>
      <c r="P77" s="294">
        <v>38</v>
      </c>
      <c r="Q77" s="294">
        <v>40</v>
      </c>
      <c r="R77" s="294">
        <v>42</v>
      </c>
      <c r="S77" s="294">
        <v>44</v>
      </c>
      <c r="T77" s="294">
        <v>45</v>
      </c>
      <c r="U77" s="294">
        <v>47</v>
      </c>
      <c r="V77" s="294">
        <v>50</v>
      </c>
      <c r="W77" s="294">
        <v>54</v>
      </c>
      <c r="Z77" s="292">
        <v>12</v>
      </c>
      <c r="AA77" s="298"/>
      <c r="AB77" s="294">
        <v>1</v>
      </c>
      <c r="AC77" s="294">
        <v>33</v>
      </c>
      <c r="AD77" s="294">
        <v>38</v>
      </c>
      <c r="AE77" s="294">
        <v>41</v>
      </c>
      <c r="AF77" s="294">
        <v>44</v>
      </c>
      <c r="AG77" s="294">
        <v>45</v>
      </c>
      <c r="AH77" s="294">
        <v>47</v>
      </c>
      <c r="AI77" s="294">
        <v>51</v>
      </c>
      <c r="AJ77" s="294">
        <v>54</v>
      </c>
      <c r="AK77" s="294">
        <v>56</v>
      </c>
      <c r="AM77" s="294">
        <v>1</v>
      </c>
      <c r="AN77" s="294">
        <v>34</v>
      </c>
      <c r="AO77" s="294">
        <v>38</v>
      </c>
      <c r="AP77" s="294">
        <v>40</v>
      </c>
      <c r="AQ77" s="294">
        <v>42</v>
      </c>
      <c r="AR77" s="294">
        <v>44</v>
      </c>
      <c r="AS77" s="294">
        <v>45</v>
      </c>
      <c r="AT77" s="294">
        <v>47</v>
      </c>
      <c r="AU77" s="294">
        <v>50</v>
      </c>
      <c r="AV77" s="294">
        <v>54</v>
      </c>
    </row>
    <row r="78" spans="1:48" x14ac:dyDescent="0.25">
      <c r="A78" s="292">
        <v>13</v>
      </c>
      <c r="B78" s="298"/>
      <c r="C78" s="294">
        <v>1</v>
      </c>
      <c r="D78" s="294">
        <v>38</v>
      </c>
      <c r="E78" s="294">
        <v>40</v>
      </c>
      <c r="F78" s="294">
        <v>43</v>
      </c>
      <c r="G78" s="294">
        <v>46</v>
      </c>
      <c r="H78" s="294">
        <v>48</v>
      </c>
      <c r="I78" s="294">
        <v>49</v>
      </c>
      <c r="J78" s="294">
        <v>50</v>
      </c>
      <c r="K78" s="294">
        <v>53</v>
      </c>
      <c r="L78" s="294">
        <v>59</v>
      </c>
      <c r="N78" s="294">
        <v>1</v>
      </c>
      <c r="O78" s="294">
        <v>37</v>
      </c>
      <c r="P78" s="294">
        <v>40</v>
      </c>
      <c r="Q78" s="294">
        <v>43</v>
      </c>
      <c r="R78" s="294">
        <v>45</v>
      </c>
      <c r="S78" s="294">
        <v>47</v>
      </c>
      <c r="T78" s="294">
        <v>50</v>
      </c>
      <c r="U78" s="294">
        <v>52</v>
      </c>
      <c r="V78" s="294">
        <v>56</v>
      </c>
      <c r="W78" s="294">
        <v>60</v>
      </c>
      <c r="Z78" s="292">
        <v>13</v>
      </c>
      <c r="AA78" s="298"/>
      <c r="AB78" s="294">
        <v>1</v>
      </c>
      <c r="AC78" s="294">
        <v>38</v>
      </c>
      <c r="AD78" s="294">
        <v>40</v>
      </c>
      <c r="AE78" s="294">
        <v>43</v>
      </c>
      <c r="AF78" s="294">
        <v>46</v>
      </c>
      <c r="AG78" s="294">
        <v>48</v>
      </c>
      <c r="AH78" s="294">
        <v>49</v>
      </c>
      <c r="AI78" s="294">
        <v>50</v>
      </c>
      <c r="AJ78" s="294">
        <v>53</v>
      </c>
      <c r="AK78" s="294">
        <v>59</v>
      </c>
      <c r="AM78" s="294">
        <v>1</v>
      </c>
      <c r="AN78" s="294">
        <v>37</v>
      </c>
      <c r="AO78" s="294">
        <v>40</v>
      </c>
      <c r="AP78" s="294">
        <v>43</v>
      </c>
      <c r="AQ78" s="294">
        <v>45</v>
      </c>
      <c r="AR78" s="294">
        <v>47</v>
      </c>
      <c r="AS78" s="294">
        <v>50</v>
      </c>
      <c r="AT78" s="294">
        <v>52</v>
      </c>
      <c r="AU78" s="294">
        <v>56</v>
      </c>
      <c r="AV78" s="294">
        <v>60</v>
      </c>
    </row>
    <row r="79" spans="1:48" x14ac:dyDescent="0.25">
      <c r="A79" s="292">
        <v>14</v>
      </c>
      <c r="B79" s="298"/>
      <c r="C79" s="294">
        <v>1</v>
      </c>
      <c r="D79" s="294">
        <v>40</v>
      </c>
      <c r="E79" s="294">
        <v>42</v>
      </c>
      <c r="F79" s="294">
        <v>46</v>
      </c>
      <c r="G79" s="294">
        <v>48</v>
      </c>
      <c r="H79" s="294">
        <v>50</v>
      </c>
      <c r="I79" s="294">
        <v>51</v>
      </c>
      <c r="J79" s="294">
        <v>53</v>
      </c>
      <c r="K79" s="294">
        <v>54</v>
      </c>
      <c r="L79" s="294">
        <v>61</v>
      </c>
      <c r="N79" s="294">
        <v>1</v>
      </c>
      <c r="O79" s="294">
        <v>40</v>
      </c>
      <c r="P79" s="294">
        <v>42</v>
      </c>
      <c r="Q79" s="294">
        <v>44</v>
      </c>
      <c r="R79" s="294">
        <v>46</v>
      </c>
      <c r="S79" s="294">
        <v>48</v>
      </c>
      <c r="T79" s="294">
        <v>49</v>
      </c>
      <c r="U79" s="294">
        <v>51</v>
      </c>
      <c r="V79" s="294">
        <v>54</v>
      </c>
      <c r="W79" s="294">
        <v>58</v>
      </c>
      <c r="Z79" s="292">
        <v>14</v>
      </c>
      <c r="AA79" s="298"/>
      <c r="AB79" s="294">
        <v>1</v>
      </c>
      <c r="AC79" s="294">
        <v>40</v>
      </c>
      <c r="AD79" s="294">
        <v>42</v>
      </c>
      <c r="AE79" s="294">
        <v>46</v>
      </c>
      <c r="AF79" s="294">
        <v>48</v>
      </c>
      <c r="AG79" s="294">
        <v>50</v>
      </c>
      <c r="AH79" s="294">
        <v>51</v>
      </c>
      <c r="AI79" s="294">
        <v>53</v>
      </c>
      <c r="AJ79" s="294">
        <v>54</v>
      </c>
      <c r="AK79" s="294">
        <v>61</v>
      </c>
      <c r="AM79" s="294">
        <v>1</v>
      </c>
      <c r="AN79" s="294">
        <v>40</v>
      </c>
      <c r="AO79" s="294">
        <v>42</v>
      </c>
      <c r="AP79" s="294">
        <v>44</v>
      </c>
      <c r="AQ79" s="294">
        <v>46</v>
      </c>
      <c r="AR79" s="294">
        <v>48</v>
      </c>
      <c r="AS79" s="294">
        <v>49</v>
      </c>
      <c r="AT79" s="294">
        <v>51</v>
      </c>
      <c r="AU79" s="294">
        <v>54</v>
      </c>
      <c r="AV79" s="294">
        <v>58</v>
      </c>
    </row>
    <row r="80" spans="1:48" x14ac:dyDescent="0.25">
      <c r="A80" s="292">
        <v>15</v>
      </c>
      <c r="B80" s="298"/>
      <c r="C80" s="294">
        <v>1</v>
      </c>
      <c r="D80" s="294">
        <v>39</v>
      </c>
      <c r="E80" s="294">
        <v>46</v>
      </c>
      <c r="F80" s="294">
        <v>47</v>
      </c>
      <c r="G80" s="294">
        <v>48</v>
      </c>
      <c r="H80" s="294">
        <v>50</v>
      </c>
      <c r="I80" s="294">
        <v>52</v>
      </c>
      <c r="J80" s="294">
        <v>54</v>
      </c>
      <c r="K80" s="294">
        <v>55</v>
      </c>
      <c r="L80" s="294">
        <v>63</v>
      </c>
      <c r="N80" s="294">
        <v>1</v>
      </c>
      <c r="O80" s="294">
        <v>41</v>
      </c>
      <c r="P80" s="294">
        <v>43</v>
      </c>
      <c r="Q80" s="294">
        <v>46</v>
      </c>
      <c r="R80" s="294">
        <v>49</v>
      </c>
      <c r="S80" s="294">
        <v>50</v>
      </c>
      <c r="T80" s="294">
        <v>53</v>
      </c>
      <c r="U80" s="294">
        <v>55</v>
      </c>
      <c r="V80" s="294">
        <v>60</v>
      </c>
      <c r="W80" s="294">
        <v>62</v>
      </c>
      <c r="Z80" s="292">
        <v>15</v>
      </c>
      <c r="AA80" s="298"/>
      <c r="AB80" s="294">
        <v>1</v>
      </c>
      <c r="AC80" s="294">
        <v>39</v>
      </c>
      <c r="AD80" s="294">
        <v>46</v>
      </c>
      <c r="AE80" s="294">
        <v>47</v>
      </c>
      <c r="AF80" s="294">
        <v>48</v>
      </c>
      <c r="AG80" s="294">
        <v>50</v>
      </c>
      <c r="AH80" s="294">
        <v>52</v>
      </c>
      <c r="AI80" s="294">
        <v>54</v>
      </c>
      <c r="AJ80" s="294">
        <v>55</v>
      </c>
      <c r="AK80" s="294">
        <v>63</v>
      </c>
      <c r="AM80" s="294">
        <v>1</v>
      </c>
      <c r="AN80" s="294">
        <v>41</v>
      </c>
      <c r="AO80" s="294">
        <v>43</v>
      </c>
      <c r="AP80" s="294">
        <v>46</v>
      </c>
      <c r="AQ80" s="294">
        <v>49</v>
      </c>
      <c r="AR80" s="294">
        <v>50</v>
      </c>
      <c r="AS80" s="294">
        <v>53</v>
      </c>
      <c r="AT80" s="294">
        <v>55</v>
      </c>
      <c r="AU80" s="294">
        <v>60</v>
      </c>
      <c r="AV80" s="294">
        <v>62</v>
      </c>
    </row>
    <row r="81" spans="1:48" x14ac:dyDescent="0.25">
      <c r="A81" s="292">
        <v>16</v>
      </c>
      <c r="B81" s="298"/>
      <c r="C81" s="294">
        <v>1</v>
      </c>
      <c r="D81" s="294">
        <v>42</v>
      </c>
      <c r="E81" s="294">
        <v>44</v>
      </c>
      <c r="F81" s="294">
        <v>46</v>
      </c>
      <c r="G81" s="294">
        <v>49</v>
      </c>
      <c r="H81" s="294">
        <v>51</v>
      </c>
      <c r="I81" s="294">
        <v>53</v>
      </c>
      <c r="J81" s="294">
        <v>55</v>
      </c>
      <c r="K81" s="294">
        <v>57</v>
      </c>
      <c r="L81" s="294">
        <v>61</v>
      </c>
      <c r="N81" s="294">
        <v>1</v>
      </c>
      <c r="O81" s="294">
        <v>42</v>
      </c>
      <c r="P81" s="294">
        <v>48</v>
      </c>
      <c r="Q81" s="294">
        <v>49</v>
      </c>
      <c r="R81" s="294">
        <v>50</v>
      </c>
      <c r="S81" s="294">
        <v>52</v>
      </c>
      <c r="T81" s="294">
        <v>54</v>
      </c>
      <c r="U81" s="294">
        <v>56</v>
      </c>
      <c r="V81" s="294">
        <v>61</v>
      </c>
      <c r="W81" s="294">
        <v>72</v>
      </c>
      <c r="Z81" s="292">
        <v>16</v>
      </c>
      <c r="AA81" s="298"/>
      <c r="AB81" s="294">
        <v>1</v>
      </c>
      <c r="AC81" s="294">
        <v>42</v>
      </c>
      <c r="AD81" s="294">
        <v>44</v>
      </c>
      <c r="AE81" s="294">
        <v>46</v>
      </c>
      <c r="AF81" s="294">
        <v>49</v>
      </c>
      <c r="AG81" s="294">
        <v>51</v>
      </c>
      <c r="AH81" s="294">
        <v>53</v>
      </c>
      <c r="AI81" s="294">
        <v>55</v>
      </c>
      <c r="AJ81" s="294">
        <v>57</v>
      </c>
      <c r="AK81" s="294">
        <v>61</v>
      </c>
      <c r="AM81" s="294">
        <v>1</v>
      </c>
      <c r="AN81" s="294">
        <v>42</v>
      </c>
      <c r="AO81" s="294">
        <v>48</v>
      </c>
      <c r="AP81" s="294">
        <v>49</v>
      </c>
      <c r="AQ81" s="294">
        <v>50</v>
      </c>
      <c r="AR81" s="294">
        <v>52</v>
      </c>
      <c r="AS81" s="294">
        <v>54</v>
      </c>
      <c r="AT81" s="294">
        <v>56</v>
      </c>
      <c r="AU81" s="294">
        <v>61</v>
      </c>
      <c r="AV81" s="294">
        <v>72</v>
      </c>
    </row>
    <row r="82" spans="1:48" x14ac:dyDescent="0.25">
      <c r="A82" s="292">
        <v>17</v>
      </c>
      <c r="B82" s="298"/>
      <c r="C82" s="294">
        <v>1</v>
      </c>
      <c r="D82" s="294">
        <v>42</v>
      </c>
      <c r="E82" s="294">
        <v>44</v>
      </c>
      <c r="F82" s="294">
        <v>46</v>
      </c>
      <c r="G82" s="294">
        <v>49</v>
      </c>
      <c r="H82" s="294">
        <v>51</v>
      </c>
      <c r="I82" s="294">
        <v>53</v>
      </c>
      <c r="J82" s="294">
        <v>55</v>
      </c>
      <c r="K82" s="294">
        <v>57</v>
      </c>
      <c r="L82" s="294">
        <v>61</v>
      </c>
      <c r="N82" s="294">
        <v>1</v>
      </c>
      <c r="O82" s="294">
        <v>42</v>
      </c>
      <c r="P82" s="294">
        <v>48</v>
      </c>
      <c r="Q82" s="294">
        <v>49</v>
      </c>
      <c r="R82" s="294">
        <v>50</v>
      </c>
      <c r="S82" s="294">
        <v>52</v>
      </c>
      <c r="T82" s="294">
        <v>54</v>
      </c>
      <c r="U82" s="294">
        <v>56</v>
      </c>
      <c r="V82" s="294">
        <v>61</v>
      </c>
      <c r="W82" s="294">
        <v>72</v>
      </c>
      <c r="Z82" s="292">
        <v>17</v>
      </c>
      <c r="AA82" s="298"/>
      <c r="AB82" s="294">
        <v>1</v>
      </c>
      <c r="AC82" s="294">
        <v>42</v>
      </c>
      <c r="AD82" s="294">
        <v>44</v>
      </c>
      <c r="AE82" s="294">
        <v>46</v>
      </c>
      <c r="AF82" s="294">
        <v>49</v>
      </c>
      <c r="AG82" s="294">
        <v>51</v>
      </c>
      <c r="AH82" s="294">
        <v>53</v>
      </c>
      <c r="AI82" s="294">
        <v>55</v>
      </c>
      <c r="AJ82" s="294">
        <v>57</v>
      </c>
      <c r="AK82" s="294">
        <v>61</v>
      </c>
      <c r="AM82" s="294">
        <v>1</v>
      </c>
      <c r="AN82" s="294">
        <v>42</v>
      </c>
      <c r="AO82" s="294">
        <v>48</v>
      </c>
      <c r="AP82" s="294">
        <v>49</v>
      </c>
      <c r="AQ82" s="294">
        <v>50</v>
      </c>
      <c r="AR82" s="294">
        <v>52</v>
      </c>
      <c r="AS82" s="294">
        <v>54</v>
      </c>
      <c r="AT82" s="294">
        <v>56</v>
      </c>
      <c r="AU82" s="294">
        <v>61</v>
      </c>
      <c r="AV82" s="294">
        <v>72</v>
      </c>
    </row>
    <row r="83" spans="1:48" x14ac:dyDescent="0.25">
      <c r="B83" s="298"/>
      <c r="C83" s="294">
        <v>1</v>
      </c>
      <c r="D83" s="294">
        <v>2</v>
      </c>
      <c r="E83" s="294">
        <v>3</v>
      </c>
      <c r="F83" s="294">
        <v>4</v>
      </c>
      <c r="G83" s="294">
        <v>5</v>
      </c>
      <c r="H83" s="294">
        <v>6</v>
      </c>
      <c r="I83" s="294">
        <v>7</v>
      </c>
      <c r="J83" s="294">
        <v>8</v>
      </c>
      <c r="K83" s="294">
        <v>9</v>
      </c>
      <c r="L83" s="294">
        <v>10</v>
      </c>
      <c r="N83" s="294">
        <v>1</v>
      </c>
      <c r="O83" s="294">
        <v>2</v>
      </c>
      <c r="P83" s="294">
        <v>3</v>
      </c>
      <c r="Q83" s="294">
        <v>4</v>
      </c>
      <c r="R83" s="294">
        <v>5</v>
      </c>
      <c r="S83" s="294">
        <v>6</v>
      </c>
      <c r="T83" s="294">
        <v>7</v>
      </c>
      <c r="U83" s="294">
        <v>8</v>
      </c>
      <c r="V83" s="294">
        <v>9</v>
      </c>
      <c r="W83" s="294">
        <v>10</v>
      </c>
      <c r="AA83" s="298"/>
      <c r="AB83" s="294">
        <v>1</v>
      </c>
      <c r="AC83" s="294">
        <v>2</v>
      </c>
      <c r="AD83" s="294">
        <v>3</v>
      </c>
      <c r="AE83" s="294">
        <v>4</v>
      </c>
      <c r="AF83" s="294">
        <v>5</v>
      </c>
      <c r="AG83" s="294">
        <v>6</v>
      </c>
      <c r="AH83" s="294">
        <v>7</v>
      </c>
      <c r="AI83" s="294">
        <v>8</v>
      </c>
      <c r="AJ83" s="294">
        <v>9</v>
      </c>
      <c r="AK83" s="294">
        <v>10</v>
      </c>
      <c r="AM83" s="294">
        <v>1</v>
      </c>
      <c r="AN83" s="294">
        <v>2</v>
      </c>
      <c r="AO83" s="294">
        <v>3</v>
      </c>
      <c r="AP83" s="294">
        <v>4</v>
      </c>
      <c r="AQ83" s="294">
        <v>5</v>
      </c>
      <c r="AR83" s="294">
        <v>6</v>
      </c>
      <c r="AS83" s="294">
        <v>7</v>
      </c>
      <c r="AT83" s="294">
        <v>8</v>
      </c>
      <c r="AU83" s="294">
        <v>9</v>
      </c>
      <c r="AV83" s="294">
        <v>10</v>
      </c>
    </row>
    <row r="84" spans="1:48" x14ac:dyDescent="0.25">
      <c r="B84" s="298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AA84" s="298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M84" s="367"/>
      <c r="AN84" s="367"/>
      <c r="AO84" s="367"/>
      <c r="AP84" s="367"/>
      <c r="AQ84" s="367"/>
      <c r="AR84" s="367"/>
      <c r="AS84" s="367"/>
      <c r="AT84" s="367"/>
      <c r="AU84" s="367"/>
      <c r="AV84" s="367"/>
    </row>
    <row r="85" spans="1:48" x14ac:dyDescent="0.25">
      <c r="B85" s="298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AA85" s="298"/>
      <c r="AB85" s="367"/>
      <c r="AC85" s="367"/>
      <c r="AD85" s="367"/>
      <c r="AE85" s="367"/>
      <c r="AF85" s="367"/>
      <c r="AG85" s="367"/>
      <c r="AH85" s="367"/>
      <c r="AI85" s="367"/>
      <c r="AJ85" s="367"/>
      <c r="AK85" s="367"/>
      <c r="AM85" s="367"/>
      <c r="AN85" s="367"/>
      <c r="AO85" s="367"/>
      <c r="AP85" s="367"/>
      <c r="AQ85" s="367"/>
      <c r="AR85" s="367"/>
      <c r="AS85" s="367"/>
      <c r="AT85" s="367"/>
      <c r="AU85" s="367"/>
      <c r="AV85" s="367"/>
    </row>
    <row r="86" spans="1:48" x14ac:dyDescent="0.25">
      <c r="B86" s="298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AA86" s="298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</row>
    <row r="87" spans="1:48" x14ac:dyDescent="0.25">
      <c r="B87" s="298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AA87" s="298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</row>
    <row r="88" spans="1:48" x14ac:dyDescent="0.25">
      <c r="B88" s="298"/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AA88" s="298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</row>
    <row r="89" spans="1:48" x14ac:dyDescent="0.25">
      <c r="B89" s="298"/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AA89" s="298"/>
      <c r="AB89" s="367"/>
      <c r="AC89" s="367"/>
      <c r="AD89" s="367"/>
      <c r="AE89" s="367"/>
      <c r="AF89" s="367"/>
      <c r="AG89" s="367"/>
      <c r="AH89" s="367"/>
      <c r="AI89" s="367"/>
      <c r="AJ89" s="367"/>
      <c r="AK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</row>
    <row r="90" spans="1:48" x14ac:dyDescent="0.25">
      <c r="B90" s="298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AA90" s="298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</row>
    <row r="91" spans="1:48" x14ac:dyDescent="0.25">
      <c r="B91" s="298"/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AA91" s="298"/>
      <c r="AB91" s="367"/>
      <c r="AC91" s="367"/>
      <c r="AD91" s="367"/>
      <c r="AE91" s="367"/>
      <c r="AF91" s="367"/>
      <c r="AG91" s="367"/>
      <c r="AH91" s="367"/>
      <c r="AI91" s="367"/>
      <c r="AJ91" s="367"/>
      <c r="AK91" s="367"/>
      <c r="AM91" s="367"/>
      <c r="AN91" s="367"/>
      <c r="AO91" s="367"/>
      <c r="AP91" s="367"/>
      <c r="AQ91" s="367"/>
      <c r="AR91" s="367"/>
      <c r="AS91" s="367"/>
      <c r="AT91" s="367"/>
      <c r="AU91" s="367"/>
      <c r="AV91" s="367"/>
    </row>
    <row r="92" spans="1:48" x14ac:dyDescent="0.25">
      <c r="B92" s="298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AA92" s="298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M92" s="367"/>
      <c r="AN92" s="367"/>
      <c r="AO92" s="367"/>
      <c r="AP92" s="367"/>
      <c r="AQ92" s="367"/>
      <c r="AR92" s="367"/>
      <c r="AS92" s="367"/>
      <c r="AT92" s="367"/>
      <c r="AU92" s="367"/>
      <c r="AV92" s="367"/>
    </row>
    <row r="93" spans="1:48" x14ac:dyDescent="0.25">
      <c r="B93" s="298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AA93" s="298"/>
      <c r="AB93" s="367"/>
      <c r="AC93" s="367"/>
      <c r="AD93" s="367"/>
      <c r="AE93" s="367"/>
      <c r="AF93" s="367"/>
      <c r="AG93" s="367"/>
      <c r="AH93" s="367"/>
      <c r="AI93" s="367"/>
      <c r="AJ93" s="367"/>
      <c r="AK93" s="367"/>
      <c r="AM93" s="367"/>
      <c r="AN93" s="367"/>
      <c r="AO93" s="367"/>
      <c r="AP93" s="367"/>
      <c r="AQ93" s="367"/>
      <c r="AR93" s="367"/>
      <c r="AS93" s="367"/>
      <c r="AT93" s="367"/>
      <c r="AU93" s="367"/>
      <c r="AV93" s="367"/>
    </row>
    <row r="94" spans="1:48" x14ac:dyDescent="0.25">
      <c r="B94" s="298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AA94" s="298"/>
      <c r="AB94" s="367"/>
      <c r="AC94" s="367"/>
      <c r="AD94" s="367"/>
      <c r="AE94" s="367"/>
      <c r="AF94" s="367"/>
      <c r="AG94" s="367"/>
      <c r="AH94" s="367"/>
      <c r="AI94" s="367"/>
      <c r="AJ94" s="367"/>
      <c r="AK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</row>
    <row r="95" spans="1:48" x14ac:dyDescent="0.25">
      <c r="A95" s="292">
        <v>11</v>
      </c>
      <c r="B95" s="298" t="s">
        <v>639</v>
      </c>
      <c r="C95" s="299">
        <v>20</v>
      </c>
      <c r="D95" s="299">
        <v>12.3</v>
      </c>
      <c r="E95" s="299">
        <v>11.8</v>
      </c>
      <c r="F95" s="299">
        <v>11.56</v>
      </c>
      <c r="G95" s="299">
        <v>11.35</v>
      </c>
      <c r="H95" s="299">
        <v>11.15</v>
      </c>
      <c r="I95" s="299">
        <v>10.9</v>
      </c>
      <c r="J95" s="299">
        <v>10.7</v>
      </c>
      <c r="K95" s="299">
        <v>10.5</v>
      </c>
      <c r="L95" s="299">
        <v>10.37</v>
      </c>
      <c r="M95" s="292">
        <v>11</v>
      </c>
      <c r="N95" s="299">
        <v>20</v>
      </c>
      <c r="O95" s="299">
        <v>11.88</v>
      </c>
      <c r="P95" s="299">
        <v>11.4</v>
      </c>
      <c r="Q95" s="299">
        <v>11.1</v>
      </c>
      <c r="R95" s="299">
        <v>10.9</v>
      </c>
      <c r="S95" s="299">
        <v>10.84</v>
      </c>
      <c r="T95" s="299">
        <v>10.7</v>
      </c>
      <c r="U95" s="299">
        <v>10.4</v>
      </c>
      <c r="V95" s="299">
        <v>10.1</v>
      </c>
      <c r="W95" s="299">
        <v>9.9</v>
      </c>
      <c r="Z95" s="292">
        <v>11</v>
      </c>
      <c r="AA95" s="298" t="s">
        <v>639</v>
      </c>
      <c r="AB95" s="299">
        <v>20</v>
      </c>
      <c r="AC95" s="299">
        <v>12.3</v>
      </c>
      <c r="AD95" s="299">
        <v>11.8</v>
      </c>
      <c r="AE95" s="299">
        <v>11.56</v>
      </c>
      <c r="AF95" s="299">
        <v>11.35</v>
      </c>
      <c r="AG95" s="299">
        <v>11.15</v>
      </c>
      <c r="AH95" s="299">
        <v>10.9</v>
      </c>
      <c r="AI95" s="299">
        <v>10.7</v>
      </c>
      <c r="AJ95" s="299">
        <v>10.5</v>
      </c>
      <c r="AK95" s="299">
        <v>10.37</v>
      </c>
      <c r="AL95" s="292">
        <v>11</v>
      </c>
      <c r="AM95" s="299">
        <v>20</v>
      </c>
      <c r="AN95" s="299">
        <v>11.88</v>
      </c>
      <c r="AO95" s="299">
        <v>11.4</v>
      </c>
      <c r="AP95" s="299">
        <v>11.1</v>
      </c>
      <c r="AQ95" s="299">
        <v>10.9</v>
      </c>
      <c r="AR95" s="299">
        <v>10.84</v>
      </c>
      <c r="AS95" s="299">
        <v>10.7</v>
      </c>
      <c r="AT95" s="299">
        <v>10.4</v>
      </c>
      <c r="AU95" s="299">
        <v>10.1</v>
      </c>
      <c r="AV95" s="299">
        <v>9.9</v>
      </c>
    </row>
    <row r="96" spans="1:48" x14ac:dyDescent="0.25">
      <c r="A96" s="292">
        <v>12</v>
      </c>
      <c r="B96" s="298"/>
      <c r="C96" s="299">
        <v>20</v>
      </c>
      <c r="D96" s="299">
        <v>11.51</v>
      </c>
      <c r="E96" s="299">
        <v>11.33</v>
      </c>
      <c r="F96" s="299">
        <v>11.17</v>
      </c>
      <c r="G96" s="299">
        <v>11</v>
      </c>
      <c r="H96" s="299">
        <v>10.8</v>
      </c>
      <c r="I96" s="299">
        <v>10.7</v>
      </c>
      <c r="J96" s="299">
        <v>10.5</v>
      </c>
      <c r="K96" s="299">
        <v>10.4</v>
      </c>
      <c r="L96" s="299">
        <v>10.199999999999999</v>
      </c>
      <c r="M96" s="292">
        <v>12</v>
      </c>
      <c r="N96" s="299">
        <v>20</v>
      </c>
      <c r="O96" s="299">
        <v>11.42</v>
      </c>
      <c r="P96" s="299">
        <v>11</v>
      </c>
      <c r="Q96" s="299">
        <v>10.8</v>
      </c>
      <c r="R96" s="299">
        <v>10.6</v>
      </c>
      <c r="S96" s="299">
        <v>10.3</v>
      </c>
      <c r="T96" s="299">
        <v>10.1</v>
      </c>
      <c r="U96" s="299">
        <v>10</v>
      </c>
      <c r="V96" s="299">
        <v>9.8000000000000007</v>
      </c>
      <c r="W96" s="299">
        <v>9.65</v>
      </c>
      <c r="Z96" s="292">
        <v>12</v>
      </c>
      <c r="AA96" s="298"/>
      <c r="AB96" s="299">
        <v>20</v>
      </c>
      <c r="AC96" s="299">
        <v>11.51</v>
      </c>
      <c r="AD96" s="299">
        <v>11.33</v>
      </c>
      <c r="AE96" s="299">
        <v>11.17</v>
      </c>
      <c r="AF96" s="299">
        <v>11</v>
      </c>
      <c r="AG96" s="299">
        <v>10.8</v>
      </c>
      <c r="AH96" s="299">
        <v>10.7</v>
      </c>
      <c r="AI96" s="299">
        <v>10.5</v>
      </c>
      <c r="AJ96" s="299">
        <v>10.4</v>
      </c>
      <c r="AK96" s="299">
        <v>10.199999999999999</v>
      </c>
      <c r="AL96" s="292">
        <v>12</v>
      </c>
      <c r="AM96" s="299">
        <v>20</v>
      </c>
      <c r="AN96" s="299">
        <v>11.42</v>
      </c>
      <c r="AO96" s="299">
        <v>11</v>
      </c>
      <c r="AP96" s="299">
        <v>10.8</v>
      </c>
      <c r="AQ96" s="299">
        <v>10.6</v>
      </c>
      <c r="AR96" s="299">
        <v>10.3</v>
      </c>
      <c r="AS96" s="299">
        <v>10.1</v>
      </c>
      <c r="AT96" s="299">
        <v>10</v>
      </c>
      <c r="AU96" s="299">
        <v>9.8000000000000007</v>
      </c>
      <c r="AV96" s="299">
        <v>9.65</v>
      </c>
    </row>
    <row r="97" spans="1:48" x14ac:dyDescent="0.25">
      <c r="A97" s="292">
        <v>13</v>
      </c>
      <c r="B97" s="298"/>
      <c r="C97" s="299">
        <v>20</v>
      </c>
      <c r="D97" s="299">
        <v>11.65</v>
      </c>
      <c r="E97" s="299">
        <v>11.4</v>
      </c>
      <c r="F97" s="299">
        <v>11.21</v>
      </c>
      <c r="G97" s="299">
        <v>10.95</v>
      </c>
      <c r="H97" s="299">
        <v>10.82</v>
      </c>
      <c r="I97" s="299">
        <v>10.64</v>
      </c>
      <c r="J97" s="299">
        <v>10.4</v>
      </c>
      <c r="K97" s="299">
        <v>10.27</v>
      </c>
      <c r="L97" s="299">
        <v>10</v>
      </c>
      <c r="M97" s="292">
        <v>13</v>
      </c>
      <c r="N97" s="299">
        <v>20</v>
      </c>
      <c r="O97" s="299">
        <v>10.6</v>
      </c>
      <c r="P97" s="299">
        <v>10.31</v>
      </c>
      <c r="Q97" s="299">
        <v>10.1</v>
      </c>
      <c r="R97" s="299">
        <v>10</v>
      </c>
      <c r="S97" s="299">
        <v>9.84</v>
      </c>
      <c r="T97" s="299">
        <v>9.6999999999999993</v>
      </c>
      <c r="U97" s="299">
        <v>9.5</v>
      </c>
      <c r="V97" s="299">
        <v>9.4</v>
      </c>
      <c r="W97" s="299">
        <v>9.3000000000000007</v>
      </c>
      <c r="Z97" s="292">
        <v>13</v>
      </c>
      <c r="AA97" s="298"/>
      <c r="AB97" s="299">
        <v>20</v>
      </c>
      <c r="AC97" s="299">
        <v>11.65</v>
      </c>
      <c r="AD97" s="299">
        <v>11.4</v>
      </c>
      <c r="AE97" s="299">
        <v>11.21</v>
      </c>
      <c r="AF97" s="299">
        <v>10.95</v>
      </c>
      <c r="AG97" s="299">
        <v>10.82</v>
      </c>
      <c r="AH97" s="299">
        <v>10.64</v>
      </c>
      <c r="AI97" s="299">
        <v>10.4</v>
      </c>
      <c r="AJ97" s="299">
        <v>10.27</v>
      </c>
      <c r="AK97" s="299">
        <v>10</v>
      </c>
      <c r="AL97" s="292">
        <v>13</v>
      </c>
      <c r="AM97" s="299">
        <v>20</v>
      </c>
      <c r="AN97" s="299">
        <v>10.6</v>
      </c>
      <c r="AO97" s="299">
        <v>10.31</v>
      </c>
      <c r="AP97" s="299">
        <v>10.1</v>
      </c>
      <c r="AQ97" s="299">
        <v>10</v>
      </c>
      <c r="AR97" s="299">
        <v>9.84</v>
      </c>
      <c r="AS97" s="299">
        <v>9.6999999999999993</v>
      </c>
      <c r="AT97" s="299">
        <v>9.5</v>
      </c>
      <c r="AU97" s="299">
        <v>9.4</v>
      </c>
      <c r="AV97" s="299">
        <v>9.3000000000000007</v>
      </c>
    </row>
    <row r="98" spans="1:48" x14ac:dyDescent="0.25">
      <c r="A98" s="292">
        <v>14</v>
      </c>
      <c r="B98" s="298"/>
      <c r="C98" s="299">
        <v>20</v>
      </c>
      <c r="D98" s="299">
        <v>11.66</v>
      </c>
      <c r="E98" s="299">
        <v>11.21</v>
      </c>
      <c r="F98" s="299">
        <v>10.99</v>
      </c>
      <c r="G98" s="299">
        <v>10.8</v>
      </c>
      <c r="H98" s="299">
        <v>10.6</v>
      </c>
      <c r="I98" s="299">
        <v>10.5</v>
      </c>
      <c r="J98" s="299">
        <v>10.32</v>
      </c>
      <c r="K98" s="299">
        <v>10.15</v>
      </c>
      <c r="L98" s="299">
        <v>9.9</v>
      </c>
      <c r="M98" s="292">
        <v>14</v>
      </c>
      <c r="N98" s="299">
        <v>20</v>
      </c>
      <c r="O98" s="299">
        <v>10.63</v>
      </c>
      <c r="P98" s="299">
        <v>10.17</v>
      </c>
      <c r="Q98" s="299">
        <v>10.1</v>
      </c>
      <c r="R98" s="299">
        <v>9.9</v>
      </c>
      <c r="S98" s="299">
        <v>9.8800000000000008</v>
      </c>
      <c r="T98" s="299">
        <v>9.6999999999999993</v>
      </c>
      <c r="U98" s="299">
        <v>9.5299999999999994</v>
      </c>
      <c r="V98" s="299">
        <v>9.4</v>
      </c>
      <c r="W98" s="299">
        <v>9.1</v>
      </c>
      <c r="Z98" s="292">
        <v>14</v>
      </c>
      <c r="AA98" s="298"/>
      <c r="AB98" s="299">
        <v>20</v>
      </c>
      <c r="AC98" s="299">
        <v>11.66</v>
      </c>
      <c r="AD98" s="299">
        <v>11.21</v>
      </c>
      <c r="AE98" s="299">
        <v>10.99</v>
      </c>
      <c r="AF98" s="299">
        <v>10.8</v>
      </c>
      <c r="AG98" s="299">
        <v>10.6</v>
      </c>
      <c r="AH98" s="299">
        <v>10.5</v>
      </c>
      <c r="AI98" s="299">
        <v>10.32</v>
      </c>
      <c r="AJ98" s="299">
        <v>10.15</v>
      </c>
      <c r="AK98" s="299">
        <v>9.9</v>
      </c>
      <c r="AL98" s="292">
        <v>14</v>
      </c>
      <c r="AM98" s="299">
        <v>20</v>
      </c>
      <c r="AN98" s="299">
        <v>10.63</v>
      </c>
      <c r="AO98" s="299">
        <v>10.17</v>
      </c>
      <c r="AP98" s="299">
        <v>10.1</v>
      </c>
      <c r="AQ98" s="299">
        <v>9.9</v>
      </c>
      <c r="AR98" s="299">
        <v>9.8800000000000008</v>
      </c>
      <c r="AS98" s="299">
        <v>9.6999999999999993</v>
      </c>
      <c r="AT98" s="299">
        <v>9.5299999999999994</v>
      </c>
      <c r="AU98" s="299">
        <v>9.4</v>
      </c>
      <c r="AV98" s="299">
        <v>9.1</v>
      </c>
    </row>
    <row r="99" spans="1:48" x14ac:dyDescent="0.25">
      <c r="A99" s="292">
        <v>15</v>
      </c>
      <c r="B99" s="298"/>
      <c r="C99" s="299">
        <v>20</v>
      </c>
      <c r="D99" s="299">
        <v>11.65</v>
      </c>
      <c r="E99" s="299">
        <v>11.2</v>
      </c>
      <c r="F99" s="299">
        <v>11</v>
      </c>
      <c r="G99" s="299">
        <v>10.84</v>
      </c>
      <c r="H99" s="299">
        <v>10.55</v>
      </c>
      <c r="I99" s="299">
        <v>10.4</v>
      </c>
      <c r="J99" s="299">
        <v>10.3</v>
      </c>
      <c r="K99" s="299">
        <v>10.199999999999999</v>
      </c>
      <c r="L99" s="299">
        <v>10</v>
      </c>
      <c r="M99" s="292">
        <v>15</v>
      </c>
      <c r="N99" s="299">
        <v>20</v>
      </c>
      <c r="O99" s="299">
        <v>10.14</v>
      </c>
      <c r="P99" s="299">
        <v>10.1</v>
      </c>
      <c r="Q99" s="299">
        <v>9.9</v>
      </c>
      <c r="R99" s="299">
        <v>9.7200000000000006</v>
      </c>
      <c r="S99" s="299">
        <v>9.58</v>
      </c>
      <c r="T99" s="299">
        <v>9.5</v>
      </c>
      <c r="U99" s="299">
        <v>9.34</v>
      </c>
      <c r="V99" s="299">
        <v>9.1999999999999993</v>
      </c>
      <c r="W99" s="299">
        <v>9.1</v>
      </c>
      <c r="Z99" s="292">
        <v>15</v>
      </c>
      <c r="AA99" s="298"/>
      <c r="AB99" s="299">
        <v>20</v>
      </c>
      <c r="AC99" s="299">
        <v>11.65</v>
      </c>
      <c r="AD99" s="299">
        <v>11.2</v>
      </c>
      <c r="AE99" s="299">
        <v>11</v>
      </c>
      <c r="AF99" s="299">
        <v>10.84</v>
      </c>
      <c r="AG99" s="299">
        <v>10.55</v>
      </c>
      <c r="AH99" s="299">
        <v>10.4</v>
      </c>
      <c r="AI99" s="299">
        <v>10.3</v>
      </c>
      <c r="AJ99" s="299">
        <v>10.199999999999999</v>
      </c>
      <c r="AK99" s="299">
        <v>10</v>
      </c>
      <c r="AL99" s="292">
        <v>15</v>
      </c>
      <c r="AM99" s="299">
        <v>20</v>
      </c>
      <c r="AN99" s="299">
        <v>10.14</v>
      </c>
      <c r="AO99" s="299">
        <v>10.1</v>
      </c>
      <c r="AP99" s="299">
        <v>9.9</v>
      </c>
      <c r="AQ99" s="299">
        <v>9.7200000000000006</v>
      </c>
      <c r="AR99" s="299">
        <v>9.58</v>
      </c>
      <c r="AS99" s="299">
        <v>9.5</v>
      </c>
      <c r="AT99" s="299">
        <v>9.34</v>
      </c>
      <c r="AU99" s="299">
        <v>9.1999999999999993</v>
      </c>
      <c r="AV99" s="299">
        <v>9.1</v>
      </c>
    </row>
    <row r="100" spans="1:48" x14ac:dyDescent="0.25">
      <c r="A100" s="292">
        <v>16</v>
      </c>
      <c r="B100" s="298"/>
      <c r="C100" s="299">
        <v>20</v>
      </c>
      <c r="D100" s="299">
        <v>11.62</v>
      </c>
      <c r="E100" s="299">
        <v>11</v>
      </c>
      <c r="F100" s="299">
        <v>10.83</v>
      </c>
      <c r="G100" s="299">
        <v>10.7</v>
      </c>
      <c r="H100" s="299">
        <v>10.5</v>
      </c>
      <c r="I100" s="299">
        <v>10.3</v>
      </c>
      <c r="J100" s="299">
        <v>10.220000000000001</v>
      </c>
      <c r="K100" s="299">
        <v>10.1</v>
      </c>
      <c r="L100" s="299">
        <v>10</v>
      </c>
      <c r="M100" s="292">
        <v>16</v>
      </c>
      <c r="N100" s="299">
        <v>20</v>
      </c>
      <c r="O100" s="299">
        <v>10</v>
      </c>
      <c r="P100" s="299">
        <v>9.82</v>
      </c>
      <c r="Q100" s="299">
        <v>9.6</v>
      </c>
      <c r="R100" s="299">
        <v>9.3000000000000007</v>
      </c>
      <c r="S100" s="299">
        <v>9.1999999999999993</v>
      </c>
      <c r="T100" s="299">
        <v>9</v>
      </c>
      <c r="U100" s="299">
        <v>8.9</v>
      </c>
      <c r="V100" s="299">
        <v>8.8000000000000007</v>
      </c>
      <c r="W100" s="299">
        <v>8.6999999999999993</v>
      </c>
      <c r="Z100" s="292">
        <v>16</v>
      </c>
      <c r="AA100" s="298"/>
      <c r="AB100" s="299">
        <v>20</v>
      </c>
      <c r="AC100" s="299">
        <v>11.62</v>
      </c>
      <c r="AD100" s="299">
        <v>11</v>
      </c>
      <c r="AE100" s="299">
        <v>10.83</v>
      </c>
      <c r="AF100" s="299">
        <v>10.7</v>
      </c>
      <c r="AG100" s="299">
        <v>10.5</v>
      </c>
      <c r="AH100" s="299">
        <v>10.3</v>
      </c>
      <c r="AI100" s="299">
        <v>10.220000000000001</v>
      </c>
      <c r="AJ100" s="299">
        <v>10.1</v>
      </c>
      <c r="AK100" s="299">
        <v>10</v>
      </c>
      <c r="AL100" s="292">
        <v>16</v>
      </c>
      <c r="AM100" s="299">
        <v>20</v>
      </c>
      <c r="AN100" s="299">
        <v>10</v>
      </c>
      <c r="AO100" s="299">
        <v>9.82</v>
      </c>
      <c r="AP100" s="299">
        <v>9.6</v>
      </c>
      <c r="AQ100" s="299">
        <v>9.3000000000000007</v>
      </c>
      <c r="AR100" s="299">
        <v>9.1999999999999993</v>
      </c>
      <c r="AS100" s="299">
        <v>9</v>
      </c>
      <c r="AT100" s="299">
        <v>8.9</v>
      </c>
      <c r="AU100" s="299">
        <v>8.8000000000000007</v>
      </c>
      <c r="AV100" s="299">
        <v>8.6999999999999993</v>
      </c>
    </row>
    <row r="101" spans="1:48" x14ac:dyDescent="0.25">
      <c r="A101" s="292">
        <v>17</v>
      </c>
      <c r="B101" s="298"/>
      <c r="C101" s="299">
        <v>20</v>
      </c>
      <c r="D101" s="299">
        <v>11.62</v>
      </c>
      <c r="E101" s="299">
        <v>11</v>
      </c>
      <c r="F101" s="299">
        <v>10.83</v>
      </c>
      <c r="G101" s="299">
        <v>10.7</v>
      </c>
      <c r="H101" s="299">
        <v>10.5</v>
      </c>
      <c r="I101" s="299">
        <v>10.3</v>
      </c>
      <c r="J101" s="299">
        <v>10.220000000000001</v>
      </c>
      <c r="K101" s="299">
        <v>10.1</v>
      </c>
      <c r="L101" s="300">
        <v>10</v>
      </c>
      <c r="M101" s="292">
        <v>17</v>
      </c>
      <c r="N101" s="300">
        <v>20</v>
      </c>
      <c r="O101" s="300">
        <v>10</v>
      </c>
      <c r="P101" s="300">
        <v>9.82</v>
      </c>
      <c r="Q101" s="300">
        <v>9.6</v>
      </c>
      <c r="R101" s="300">
        <v>9.3000000000000007</v>
      </c>
      <c r="S101" s="300">
        <v>9.1999999999999993</v>
      </c>
      <c r="T101" s="300">
        <v>9</v>
      </c>
      <c r="U101" s="300">
        <v>8.9</v>
      </c>
      <c r="V101" s="300">
        <v>8.8000000000000007</v>
      </c>
      <c r="W101" s="300">
        <v>8.6999999999999993</v>
      </c>
      <c r="Z101" s="292">
        <v>17</v>
      </c>
      <c r="AA101" s="301"/>
      <c r="AB101" s="300">
        <v>20</v>
      </c>
      <c r="AC101" s="300">
        <v>11.62</v>
      </c>
      <c r="AD101" s="300">
        <v>11</v>
      </c>
      <c r="AE101" s="300">
        <v>10.83</v>
      </c>
      <c r="AF101" s="300">
        <v>10.7</v>
      </c>
      <c r="AG101" s="300">
        <v>10.5</v>
      </c>
      <c r="AH101" s="300">
        <v>10.3</v>
      </c>
      <c r="AI101" s="300">
        <v>10.220000000000001</v>
      </c>
      <c r="AJ101" s="300">
        <v>10.1</v>
      </c>
      <c r="AK101" s="300">
        <v>10</v>
      </c>
      <c r="AL101" s="292">
        <v>17</v>
      </c>
      <c r="AM101" s="300">
        <v>20</v>
      </c>
      <c r="AN101" s="300">
        <v>10</v>
      </c>
      <c r="AO101" s="300">
        <v>9.82</v>
      </c>
      <c r="AP101" s="300">
        <v>9.6</v>
      </c>
      <c r="AQ101" s="300">
        <v>9.3000000000000007</v>
      </c>
      <c r="AR101" s="300">
        <v>9.1999999999999993</v>
      </c>
      <c r="AS101" s="300">
        <v>9</v>
      </c>
      <c r="AT101" s="300">
        <v>8.9</v>
      </c>
      <c r="AU101" s="300">
        <v>8.8000000000000007</v>
      </c>
      <c r="AV101" s="300">
        <v>8.6999999999999993</v>
      </c>
    </row>
    <row r="102" spans="1:48" x14ac:dyDescent="0.25">
      <c r="B102" s="298"/>
      <c r="C102" s="299"/>
      <c r="D102" s="299"/>
      <c r="E102" s="299"/>
      <c r="F102" s="299"/>
      <c r="G102" s="299"/>
      <c r="H102" s="299"/>
      <c r="I102" s="299"/>
      <c r="J102" s="299"/>
      <c r="K102" s="369"/>
      <c r="L102" s="370"/>
      <c r="N102" s="370"/>
      <c r="O102" s="370"/>
      <c r="P102" s="370"/>
      <c r="Q102" s="370"/>
      <c r="R102" s="370"/>
      <c r="S102" s="370"/>
      <c r="T102" s="370"/>
      <c r="U102" s="370"/>
      <c r="V102" s="370"/>
      <c r="W102" s="370"/>
      <c r="AA102" s="304"/>
      <c r="AB102" s="370"/>
      <c r="AC102" s="370"/>
      <c r="AD102" s="370"/>
      <c r="AE102" s="370"/>
      <c r="AF102" s="370"/>
      <c r="AG102" s="370"/>
      <c r="AH102" s="370"/>
      <c r="AI102" s="370"/>
      <c r="AJ102" s="370"/>
      <c r="AK102" s="370"/>
      <c r="AM102" s="370"/>
      <c r="AN102" s="370"/>
      <c r="AO102" s="370"/>
      <c r="AP102" s="370"/>
      <c r="AQ102" s="370"/>
      <c r="AR102" s="370"/>
      <c r="AS102" s="370"/>
      <c r="AT102" s="370"/>
      <c r="AU102" s="370"/>
      <c r="AV102" s="370"/>
    </row>
    <row r="103" spans="1:48" x14ac:dyDescent="0.25">
      <c r="B103" s="298"/>
      <c r="C103" s="299"/>
      <c r="D103" s="299"/>
      <c r="E103" s="299"/>
      <c r="F103" s="299"/>
      <c r="G103" s="299"/>
      <c r="H103" s="299"/>
      <c r="I103" s="299"/>
      <c r="J103" s="299"/>
      <c r="K103" s="369"/>
      <c r="L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AA103" s="304"/>
      <c r="AB103" s="370"/>
      <c r="AC103" s="370"/>
      <c r="AD103" s="370"/>
      <c r="AE103" s="370"/>
      <c r="AF103" s="370"/>
      <c r="AG103" s="370"/>
      <c r="AH103" s="370"/>
      <c r="AI103" s="370"/>
      <c r="AJ103" s="370"/>
      <c r="AK103" s="370"/>
      <c r="AM103" s="370"/>
      <c r="AN103" s="370"/>
      <c r="AO103" s="370"/>
      <c r="AP103" s="370"/>
      <c r="AQ103" s="370"/>
      <c r="AR103" s="370"/>
      <c r="AS103" s="370"/>
      <c r="AT103" s="370"/>
      <c r="AU103" s="370"/>
      <c r="AV103" s="370"/>
    </row>
    <row r="104" spans="1:48" x14ac:dyDescent="0.25">
      <c r="B104" s="298"/>
      <c r="C104" s="299"/>
      <c r="D104" s="299"/>
      <c r="E104" s="299"/>
      <c r="F104" s="299"/>
      <c r="G104" s="299"/>
      <c r="H104" s="299"/>
      <c r="I104" s="299"/>
      <c r="J104" s="299"/>
      <c r="K104" s="369"/>
      <c r="L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AA104" s="304"/>
      <c r="AB104" s="370"/>
      <c r="AC104" s="370"/>
      <c r="AD104" s="370"/>
      <c r="AE104" s="370"/>
      <c r="AF104" s="370"/>
      <c r="AG104" s="370"/>
      <c r="AH104" s="370"/>
      <c r="AI104" s="370"/>
      <c r="AJ104" s="370"/>
      <c r="AK104" s="370"/>
      <c r="AM104" s="370"/>
      <c r="AN104" s="370"/>
      <c r="AO104" s="370"/>
      <c r="AP104" s="370"/>
      <c r="AQ104" s="370"/>
      <c r="AR104" s="370"/>
      <c r="AS104" s="370"/>
      <c r="AT104" s="370"/>
      <c r="AU104" s="370"/>
      <c r="AV104" s="370"/>
    </row>
    <row r="105" spans="1:48" x14ac:dyDescent="0.25">
      <c r="B105" s="298"/>
      <c r="C105" s="299"/>
      <c r="D105" s="299"/>
      <c r="E105" s="299"/>
      <c r="F105" s="299"/>
      <c r="G105" s="299"/>
      <c r="H105" s="299"/>
      <c r="I105" s="299"/>
      <c r="J105" s="299"/>
      <c r="K105" s="369"/>
      <c r="L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AA105" s="304"/>
      <c r="AB105" s="370"/>
      <c r="AC105" s="370"/>
      <c r="AD105" s="370"/>
      <c r="AE105" s="370"/>
      <c r="AF105" s="370"/>
      <c r="AG105" s="370"/>
      <c r="AH105" s="370"/>
      <c r="AI105" s="370"/>
      <c r="AJ105" s="370"/>
      <c r="AK105" s="370"/>
      <c r="AM105" s="370"/>
      <c r="AN105" s="370"/>
      <c r="AO105" s="370"/>
      <c r="AP105" s="370"/>
      <c r="AQ105" s="370"/>
      <c r="AR105" s="370"/>
      <c r="AS105" s="370"/>
      <c r="AT105" s="370"/>
      <c r="AU105" s="370"/>
      <c r="AV105" s="370"/>
    </row>
    <row r="106" spans="1:48" x14ac:dyDescent="0.25">
      <c r="B106" s="298"/>
      <c r="C106" s="299"/>
      <c r="D106" s="299"/>
      <c r="E106" s="299"/>
      <c r="F106" s="299"/>
      <c r="G106" s="299"/>
      <c r="H106" s="299"/>
      <c r="I106" s="299"/>
      <c r="J106" s="299"/>
      <c r="K106" s="369"/>
      <c r="L106" s="370"/>
      <c r="N106" s="370"/>
      <c r="O106" s="370"/>
      <c r="P106" s="370"/>
      <c r="Q106" s="370"/>
      <c r="R106" s="370"/>
      <c r="S106" s="370"/>
      <c r="T106" s="370"/>
      <c r="U106" s="370"/>
      <c r="V106" s="370"/>
      <c r="W106" s="370"/>
      <c r="AA106" s="304"/>
      <c r="AB106" s="370"/>
      <c r="AC106" s="370"/>
      <c r="AD106" s="370"/>
      <c r="AE106" s="370"/>
      <c r="AF106" s="370"/>
      <c r="AG106" s="370"/>
      <c r="AH106" s="370"/>
      <c r="AI106" s="370"/>
      <c r="AJ106" s="370"/>
      <c r="AK106" s="370"/>
      <c r="AM106" s="370"/>
      <c r="AN106" s="370"/>
      <c r="AO106" s="370"/>
      <c r="AP106" s="370"/>
      <c r="AQ106" s="370"/>
      <c r="AR106" s="370"/>
      <c r="AS106" s="370"/>
      <c r="AT106" s="370"/>
      <c r="AU106" s="370"/>
      <c r="AV106" s="370"/>
    </row>
    <row r="107" spans="1:48" x14ac:dyDescent="0.25">
      <c r="B107" s="298"/>
      <c r="C107" s="299"/>
      <c r="D107" s="299"/>
      <c r="E107" s="299"/>
      <c r="F107" s="299"/>
      <c r="G107" s="299"/>
      <c r="H107" s="299"/>
      <c r="I107" s="299"/>
      <c r="J107" s="299"/>
      <c r="K107" s="369"/>
      <c r="L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AA107" s="304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M107" s="370"/>
      <c r="AN107" s="370"/>
      <c r="AO107" s="370"/>
      <c r="AP107" s="370"/>
      <c r="AQ107" s="370"/>
      <c r="AR107" s="370"/>
      <c r="AS107" s="370"/>
      <c r="AT107" s="370"/>
      <c r="AU107" s="370"/>
      <c r="AV107" s="370"/>
    </row>
    <row r="108" spans="1:48" x14ac:dyDescent="0.25">
      <c r="B108" s="298"/>
      <c r="C108" s="299"/>
      <c r="D108" s="299"/>
      <c r="E108" s="299"/>
      <c r="F108" s="299"/>
      <c r="G108" s="299"/>
      <c r="H108" s="299"/>
      <c r="I108" s="299"/>
      <c r="J108" s="299"/>
      <c r="K108" s="369"/>
      <c r="L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AA108" s="304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M108" s="370"/>
      <c r="AN108" s="370"/>
      <c r="AO108" s="370"/>
      <c r="AP108" s="370"/>
      <c r="AQ108" s="370"/>
      <c r="AR108" s="370"/>
      <c r="AS108" s="370"/>
      <c r="AT108" s="370"/>
      <c r="AU108" s="370"/>
      <c r="AV108" s="370"/>
    </row>
    <row r="109" spans="1:48" x14ac:dyDescent="0.25">
      <c r="B109" s="298"/>
      <c r="C109" s="299"/>
      <c r="D109" s="299"/>
      <c r="E109" s="299"/>
      <c r="F109" s="299"/>
      <c r="G109" s="299"/>
      <c r="H109" s="299"/>
      <c r="I109" s="299"/>
      <c r="J109" s="299"/>
      <c r="K109" s="369"/>
      <c r="L109" s="370"/>
      <c r="N109" s="370"/>
      <c r="O109" s="370"/>
      <c r="P109" s="370"/>
      <c r="Q109" s="370"/>
      <c r="R109" s="370"/>
      <c r="S109" s="370"/>
      <c r="T109" s="370"/>
      <c r="U109" s="370"/>
      <c r="V109" s="370"/>
      <c r="W109" s="370"/>
      <c r="AA109" s="304"/>
      <c r="AB109" s="370"/>
      <c r="AC109" s="370"/>
      <c r="AD109" s="370"/>
      <c r="AE109" s="370"/>
      <c r="AF109" s="370"/>
      <c r="AG109" s="370"/>
      <c r="AH109" s="370"/>
      <c r="AI109" s="370"/>
      <c r="AJ109" s="370"/>
      <c r="AK109" s="370"/>
      <c r="AM109" s="370"/>
      <c r="AN109" s="370"/>
      <c r="AO109" s="370"/>
      <c r="AP109" s="370"/>
      <c r="AQ109" s="370"/>
      <c r="AR109" s="370"/>
      <c r="AS109" s="370"/>
      <c r="AT109" s="370"/>
      <c r="AU109" s="370"/>
      <c r="AV109" s="370"/>
    </row>
    <row r="110" spans="1:48" x14ac:dyDescent="0.25">
      <c r="B110" s="298"/>
      <c r="C110" s="299"/>
      <c r="D110" s="299"/>
      <c r="E110" s="299"/>
      <c r="F110" s="299"/>
      <c r="G110" s="299"/>
      <c r="H110" s="299"/>
      <c r="I110" s="299"/>
      <c r="J110" s="299"/>
      <c r="K110" s="369"/>
      <c r="L110" s="370"/>
      <c r="N110" s="370"/>
      <c r="O110" s="370"/>
      <c r="P110" s="370"/>
      <c r="Q110" s="370"/>
      <c r="R110" s="370"/>
      <c r="S110" s="370"/>
      <c r="T110" s="370"/>
      <c r="U110" s="370"/>
      <c r="V110" s="370"/>
      <c r="W110" s="370"/>
      <c r="AA110" s="304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M110" s="370"/>
      <c r="AN110" s="370"/>
      <c r="AO110" s="370"/>
      <c r="AP110" s="370"/>
      <c r="AQ110" s="370"/>
      <c r="AR110" s="370"/>
      <c r="AS110" s="370"/>
      <c r="AT110" s="370"/>
      <c r="AU110" s="370"/>
      <c r="AV110" s="370"/>
    </row>
    <row r="111" spans="1:48" x14ac:dyDescent="0.25">
      <c r="B111" s="298"/>
      <c r="C111" s="299"/>
      <c r="D111" s="299"/>
      <c r="E111" s="299"/>
      <c r="F111" s="299"/>
      <c r="G111" s="299"/>
      <c r="H111" s="299"/>
      <c r="I111" s="299"/>
      <c r="J111" s="299"/>
      <c r="K111" s="369"/>
      <c r="L111" s="370"/>
      <c r="N111" s="370"/>
      <c r="O111" s="370"/>
      <c r="P111" s="370"/>
      <c r="Q111" s="370"/>
      <c r="R111" s="370"/>
      <c r="S111" s="370"/>
      <c r="T111" s="370"/>
      <c r="U111" s="370"/>
      <c r="V111" s="370"/>
      <c r="W111" s="370"/>
      <c r="AA111" s="304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M111" s="370"/>
      <c r="AN111" s="370"/>
      <c r="AO111" s="370"/>
      <c r="AP111" s="370"/>
      <c r="AQ111" s="370"/>
      <c r="AR111" s="370"/>
      <c r="AS111" s="370"/>
      <c r="AT111" s="370"/>
      <c r="AU111" s="370"/>
      <c r="AV111" s="370"/>
    </row>
    <row r="112" spans="1:48" x14ac:dyDescent="0.25">
      <c r="B112" s="298"/>
      <c r="C112" s="294"/>
      <c r="D112" s="294"/>
      <c r="E112" s="294"/>
      <c r="F112" s="294"/>
      <c r="G112" s="294"/>
      <c r="H112" s="294"/>
      <c r="I112" s="294"/>
      <c r="J112" s="294"/>
      <c r="K112" s="302"/>
      <c r="L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AA112" s="304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</row>
    <row r="113" spans="1:48" x14ac:dyDescent="0.25">
      <c r="A113" s="292">
        <v>11</v>
      </c>
      <c r="B113" s="298" t="s">
        <v>640</v>
      </c>
      <c r="C113" s="299">
        <v>20</v>
      </c>
      <c r="D113" s="299">
        <v>6.3</v>
      </c>
      <c r="E113" s="299">
        <v>6</v>
      </c>
      <c r="F113" s="299">
        <v>5.9</v>
      </c>
      <c r="G113" s="299">
        <v>5.8</v>
      </c>
      <c r="H113" s="299">
        <v>5.7</v>
      </c>
      <c r="I113" s="299">
        <v>5.55</v>
      </c>
      <c r="J113" s="299">
        <v>5.4</v>
      </c>
      <c r="K113" s="299">
        <v>5.3</v>
      </c>
      <c r="L113" s="305">
        <v>5.2</v>
      </c>
      <c r="M113" s="306"/>
      <c r="N113" s="305">
        <v>20</v>
      </c>
      <c r="O113" s="305">
        <v>6.45</v>
      </c>
      <c r="P113" s="305">
        <v>6</v>
      </c>
      <c r="Q113" s="305">
        <v>5.9</v>
      </c>
      <c r="R113" s="305">
        <v>5.7</v>
      </c>
      <c r="S113" s="305">
        <v>5.55</v>
      </c>
      <c r="T113" s="305">
        <v>5.4</v>
      </c>
      <c r="U113" s="305">
        <v>5.33</v>
      </c>
      <c r="V113" s="305">
        <v>5.25</v>
      </c>
      <c r="W113" s="305">
        <v>5.05</v>
      </c>
      <c r="Z113" s="292">
        <v>11</v>
      </c>
      <c r="AA113" s="307" t="s">
        <v>640</v>
      </c>
      <c r="AB113" s="305">
        <v>20</v>
      </c>
      <c r="AC113" s="305">
        <v>6.3</v>
      </c>
      <c r="AD113" s="305">
        <v>6</v>
      </c>
      <c r="AE113" s="305">
        <v>5.9</v>
      </c>
      <c r="AF113" s="305">
        <v>5.8</v>
      </c>
      <c r="AG113" s="305">
        <v>5.7</v>
      </c>
      <c r="AH113" s="305">
        <v>5.55</v>
      </c>
      <c r="AI113" s="305">
        <v>5.4</v>
      </c>
      <c r="AJ113" s="305">
        <v>5.3</v>
      </c>
      <c r="AK113" s="305">
        <v>5.2</v>
      </c>
      <c r="AL113" s="306"/>
      <c r="AM113" s="305">
        <v>20</v>
      </c>
      <c r="AN113" s="305">
        <v>6.45</v>
      </c>
      <c r="AO113" s="305">
        <v>6</v>
      </c>
      <c r="AP113" s="305">
        <v>5.9</v>
      </c>
      <c r="AQ113" s="305">
        <v>5.7</v>
      </c>
      <c r="AR113" s="305">
        <v>5.55</v>
      </c>
      <c r="AS113" s="305">
        <v>5.4</v>
      </c>
      <c r="AT113" s="305">
        <v>5.33</v>
      </c>
      <c r="AU113" s="305">
        <v>5.25</v>
      </c>
      <c r="AV113" s="305">
        <v>5.05</v>
      </c>
    </row>
    <row r="114" spans="1:48" x14ac:dyDescent="0.25">
      <c r="A114" s="292">
        <v>12</v>
      </c>
      <c r="B114" s="298"/>
      <c r="C114" s="299">
        <v>20</v>
      </c>
      <c r="D114" s="299">
        <v>5.9</v>
      </c>
      <c r="E114" s="299">
        <v>5.8</v>
      </c>
      <c r="F114" s="299">
        <v>5.7</v>
      </c>
      <c r="G114" s="299">
        <v>5.6</v>
      </c>
      <c r="H114" s="299">
        <v>5.4</v>
      </c>
      <c r="I114" s="299">
        <v>5.38</v>
      </c>
      <c r="J114" s="299">
        <v>5.2</v>
      </c>
      <c r="K114" s="299">
        <v>5.0999999999999996</v>
      </c>
      <c r="L114" s="299">
        <v>5</v>
      </c>
      <c r="M114" s="306"/>
      <c r="N114" s="299">
        <v>20</v>
      </c>
      <c r="O114" s="299">
        <v>5.6</v>
      </c>
      <c r="P114" s="299">
        <v>5.5</v>
      </c>
      <c r="Q114" s="299">
        <v>5.39</v>
      </c>
      <c r="R114" s="299">
        <v>5.3</v>
      </c>
      <c r="S114" s="299">
        <v>5.2</v>
      </c>
      <c r="T114" s="299">
        <v>5.0999999999999996</v>
      </c>
      <c r="U114" s="299">
        <v>5.08</v>
      </c>
      <c r="V114" s="299">
        <v>5</v>
      </c>
      <c r="W114" s="299">
        <v>4.8</v>
      </c>
      <c r="Z114" s="292">
        <v>12</v>
      </c>
      <c r="AA114" s="298"/>
      <c r="AB114" s="299">
        <v>20</v>
      </c>
      <c r="AC114" s="299">
        <v>5.9</v>
      </c>
      <c r="AD114" s="299">
        <v>5.8</v>
      </c>
      <c r="AE114" s="299">
        <v>5.7</v>
      </c>
      <c r="AF114" s="299">
        <v>5.6</v>
      </c>
      <c r="AG114" s="299">
        <v>5.4</v>
      </c>
      <c r="AH114" s="299">
        <v>5.38</v>
      </c>
      <c r="AI114" s="299">
        <v>5.2</v>
      </c>
      <c r="AJ114" s="299">
        <v>5.0999999999999996</v>
      </c>
      <c r="AK114" s="299">
        <v>5</v>
      </c>
      <c r="AL114" s="306"/>
      <c r="AM114" s="299">
        <v>20</v>
      </c>
      <c r="AN114" s="299">
        <v>5.6</v>
      </c>
      <c r="AO114" s="299">
        <v>5.5</v>
      </c>
      <c r="AP114" s="299">
        <v>5.39</v>
      </c>
      <c r="AQ114" s="299">
        <v>5.3</v>
      </c>
      <c r="AR114" s="299">
        <v>5.2</v>
      </c>
      <c r="AS114" s="299">
        <v>5.0999999999999996</v>
      </c>
      <c r="AT114" s="299">
        <v>5.08</v>
      </c>
      <c r="AU114" s="299">
        <v>5</v>
      </c>
      <c r="AV114" s="299">
        <v>4.8</v>
      </c>
    </row>
    <row r="115" spans="1:48" x14ac:dyDescent="0.25">
      <c r="A115" s="292">
        <v>13</v>
      </c>
      <c r="B115" s="298"/>
      <c r="C115" s="299">
        <v>20</v>
      </c>
      <c r="D115" s="299">
        <v>5.9</v>
      </c>
      <c r="E115" s="299">
        <v>5.7</v>
      </c>
      <c r="F115" s="299">
        <v>5.5</v>
      </c>
      <c r="G115" s="299">
        <v>5.4</v>
      </c>
      <c r="H115" s="299">
        <v>5.3</v>
      </c>
      <c r="I115" s="299">
        <v>5.2</v>
      </c>
      <c r="J115" s="299">
        <v>5.15</v>
      </c>
      <c r="K115" s="299">
        <v>5.0999999999999996</v>
      </c>
      <c r="L115" s="299">
        <v>5</v>
      </c>
      <c r="M115" s="306"/>
      <c r="N115" s="299">
        <v>20</v>
      </c>
      <c r="O115" s="299">
        <v>5.7</v>
      </c>
      <c r="P115" s="299">
        <v>5.35</v>
      </c>
      <c r="Q115" s="299">
        <v>5.2</v>
      </c>
      <c r="R115" s="299">
        <v>5.04</v>
      </c>
      <c r="S115" s="299">
        <v>5</v>
      </c>
      <c r="T115" s="299">
        <v>4.8099999999999996</v>
      </c>
      <c r="U115" s="299">
        <v>4.8</v>
      </c>
      <c r="V115" s="299">
        <v>4.5999999999999996</v>
      </c>
      <c r="W115" s="299">
        <v>4.5</v>
      </c>
      <c r="Z115" s="292">
        <v>13</v>
      </c>
      <c r="AA115" s="298"/>
      <c r="AB115" s="299">
        <v>20</v>
      </c>
      <c r="AC115" s="299">
        <v>5.9</v>
      </c>
      <c r="AD115" s="299">
        <v>5.7</v>
      </c>
      <c r="AE115" s="299">
        <v>5.5</v>
      </c>
      <c r="AF115" s="299">
        <v>5.4</v>
      </c>
      <c r="AG115" s="299">
        <v>5.3</v>
      </c>
      <c r="AH115" s="299">
        <v>5.2</v>
      </c>
      <c r="AI115" s="299">
        <v>5.15</v>
      </c>
      <c r="AJ115" s="299">
        <v>5.0999999999999996</v>
      </c>
      <c r="AK115" s="299">
        <v>5</v>
      </c>
      <c r="AL115" s="306"/>
      <c r="AM115" s="299">
        <v>20</v>
      </c>
      <c r="AN115" s="299">
        <v>5.7</v>
      </c>
      <c r="AO115" s="299">
        <v>5.35</v>
      </c>
      <c r="AP115" s="299">
        <v>5.2</v>
      </c>
      <c r="AQ115" s="299">
        <v>5.04</v>
      </c>
      <c r="AR115" s="299">
        <v>5</v>
      </c>
      <c r="AS115" s="299">
        <v>4.8099999999999996</v>
      </c>
      <c r="AT115" s="299">
        <v>4.8</v>
      </c>
      <c r="AU115" s="299">
        <v>4.5999999999999996</v>
      </c>
      <c r="AV115" s="299">
        <v>4.5</v>
      </c>
    </row>
    <row r="116" spans="1:48" x14ac:dyDescent="0.25">
      <c r="A116" s="292">
        <v>14</v>
      </c>
      <c r="B116" s="298"/>
      <c r="C116" s="299">
        <v>20</v>
      </c>
      <c r="D116" s="299">
        <v>5.7</v>
      </c>
      <c r="E116" s="299">
        <v>5.5</v>
      </c>
      <c r="F116" s="299">
        <v>5.4</v>
      </c>
      <c r="G116" s="299">
        <v>5.3</v>
      </c>
      <c r="H116" s="299">
        <v>5.2</v>
      </c>
      <c r="I116" s="299">
        <v>5.15</v>
      </c>
      <c r="J116" s="299">
        <v>5</v>
      </c>
      <c r="K116" s="299">
        <v>4.95</v>
      </c>
      <c r="L116" s="299">
        <v>4.9000000000000004</v>
      </c>
      <c r="M116" s="306"/>
      <c r="N116" s="299">
        <v>20</v>
      </c>
      <c r="O116" s="299">
        <v>5.3</v>
      </c>
      <c r="P116" s="299">
        <v>5.0999999999999996</v>
      </c>
      <c r="Q116" s="299">
        <v>5</v>
      </c>
      <c r="R116" s="299">
        <v>4.9000000000000004</v>
      </c>
      <c r="S116" s="299">
        <v>4.8</v>
      </c>
      <c r="T116" s="299">
        <v>4.78</v>
      </c>
      <c r="U116" s="299">
        <v>4.7</v>
      </c>
      <c r="V116" s="299">
        <v>4.5999999999999996</v>
      </c>
      <c r="W116" s="299">
        <v>4.4000000000000004</v>
      </c>
      <c r="Z116" s="292">
        <v>14</v>
      </c>
      <c r="AA116" s="298"/>
      <c r="AB116" s="299">
        <v>20</v>
      </c>
      <c r="AC116" s="299">
        <v>5.7</v>
      </c>
      <c r="AD116" s="299">
        <v>5.5</v>
      </c>
      <c r="AE116" s="299">
        <v>5.4</v>
      </c>
      <c r="AF116" s="299">
        <v>5.3</v>
      </c>
      <c r="AG116" s="299">
        <v>5.2</v>
      </c>
      <c r="AH116" s="299">
        <v>5.15</v>
      </c>
      <c r="AI116" s="299">
        <v>5</v>
      </c>
      <c r="AJ116" s="299">
        <v>4.95</v>
      </c>
      <c r="AK116" s="299">
        <v>4.9000000000000004</v>
      </c>
      <c r="AL116" s="306"/>
      <c r="AM116" s="299">
        <v>20</v>
      </c>
      <c r="AN116" s="299">
        <v>5.3</v>
      </c>
      <c r="AO116" s="299">
        <v>5.0999999999999996</v>
      </c>
      <c r="AP116" s="299">
        <v>5</v>
      </c>
      <c r="AQ116" s="299">
        <v>4.9000000000000004</v>
      </c>
      <c r="AR116" s="299">
        <v>4.8</v>
      </c>
      <c r="AS116" s="299">
        <v>4.78</v>
      </c>
      <c r="AT116" s="299">
        <v>4.7</v>
      </c>
      <c r="AU116" s="299">
        <v>4.5999999999999996</v>
      </c>
      <c r="AV116" s="299">
        <v>4.4000000000000004</v>
      </c>
    </row>
    <row r="117" spans="1:48" x14ac:dyDescent="0.25">
      <c r="A117" s="292">
        <v>15</v>
      </c>
      <c r="B117" s="298"/>
      <c r="C117" s="299">
        <v>20</v>
      </c>
      <c r="D117" s="299">
        <v>5.5</v>
      </c>
      <c r="E117" s="299">
        <v>5.45</v>
      </c>
      <c r="F117" s="299">
        <v>5.4</v>
      </c>
      <c r="G117" s="299">
        <v>5.3</v>
      </c>
      <c r="H117" s="299">
        <v>5.2</v>
      </c>
      <c r="I117" s="299">
        <v>5.0999999999999996</v>
      </c>
      <c r="J117" s="299">
        <v>5</v>
      </c>
      <c r="K117" s="299">
        <v>4.9000000000000004</v>
      </c>
      <c r="L117" s="299">
        <v>4.8</v>
      </c>
      <c r="M117" s="306"/>
      <c r="N117" s="299">
        <v>20</v>
      </c>
      <c r="O117" s="299">
        <v>5.0999999999999996</v>
      </c>
      <c r="P117" s="299">
        <v>4.9000000000000004</v>
      </c>
      <c r="Q117" s="299">
        <v>4.9000000000000004</v>
      </c>
      <c r="R117" s="299">
        <v>4.8</v>
      </c>
      <c r="S117" s="299">
        <v>4.8</v>
      </c>
      <c r="T117" s="299">
        <v>4.7</v>
      </c>
      <c r="U117" s="299">
        <v>4.5999999999999996</v>
      </c>
      <c r="V117" s="299">
        <v>4.5</v>
      </c>
      <c r="W117" s="299">
        <v>4.3</v>
      </c>
      <c r="Z117" s="292">
        <v>15</v>
      </c>
      <c r="AA117" s="298"/>
      <c r="AB117" s="299">
        <v>20</v>
      </c>
      <c r="AC117" s="299">
        <v>5.5</v>
      </c>
      <c r="AD117" s="299">
        <v>5.45</v>
      </c>
      <c r="AE117" s="299">
        <v>5.4</v>
      </c>
      <c r="AF117" s="299">
        <v>5.3</v>
      </c>
      <c r="AG117" s="299">
        <v>5.2</v>
      </c>
      <c r="AH117" s="299">
        <v>5.0999999999999996</v>
      </c>
      <c r="AI117" s="299">
        <v>5</v>
      </c>
      <c r="AJ117" s="299">
        <v>4.9000000000000004</v>
      </c>
      <c r="AK117" s="299">
        <v>4.8</v>
      </c>
      <c r="AL117" s="306"/>
      <c r="AM117" s="299">
        <v>20</v>
      </c>
      <c r="AN117" s="299">
        <v>5.0999999999999996</v>
      </c>
      <c r="AO117" s="299">
        <v>4.9000000000000004</v>
      </c>
      <c r="AP117" s="299">
        <v>4.9000000000000004</v>
      </c>
      <c r="AQ117" s="299">
        <v>4.8</v>
      </c>
      <c r="AR117" s="299">
        <v>4.8</v>
      </c>
      <c r="AS117" s="299">
        <v>4.7</v>
      </c>
      <c r="AT117" s="299">
        <v>4.5999999999999996</v>
      </c>
      <c r="AU117" s="299">
        <v>4.5</v>
      </c>
      <c r="AV117" s="299">
        <v>4.3</v>
      </c>
    </row>
    <row r="118" spans="1:48" x14ac:dyDescent="0.25">
      <c r="A118" s="292">
        <v>16</v>
      </c>
      <c r="B118" s="298"/>
      <c r="C118" s="299">
        <v>20</v>
      </c>
      <c r="D118" s="299">
        <v>5.58</v>
      </c>
      <c r="E118" s="299">
        <v>5.4</v>
      </c>
      <c r="F118" s="299">
        <v>5.3</v>
      </c>
      <c r="G118" s="299">
        <v>5.2</v>
      </c>
      <c r="H118" s="299">
        <v>5.17</v>
      </c>
      <c r="I118" s="299">
        <v>5.13</v>
      </c>
      <c r="J118" s="299">
        <v>5.0999999999999996</v>
      </c>
      <c r="K118" s="299">
        <v>5</v>
      </c>
      <c r="L118" s="299">
        <v>4.9000000000000004</v>
      </c>
      <c r="M118" s="306"/>
      <c r="N118" s="299">
        <v>20</v>
      </c>
      <c r="O118" s="299">
        <v>4.9000000000000004</v>
      </c>
      <c r="P118" s="299">
        <v>4.7</v>
      </c>
      <c r="Q118" s="299">
        <v>4.5999999999999996</v>
      </c>
      <c r="R118" s="299">
        <v>4.55</v>
      </c>
      <c r="S118" s="299">
        <v>4.5</v>
      </c>
      <c r="T118" s="299">
        <v>4.4000000000000004</v>
      </c>
      <c r="U118" s="299">
        <v>4.3499999999999996</v>
      </c>
      <c r="V118" s="299">
        <v>4.3</v>
      </c>
      <c r="W118" s="299">
        <v>4.28</v>
      </c>
      <c r="Z118" s="292">
        <v>16</v>
      </c>
      <c r="AA118" s="298"/>
      <c r="AB118" s="299">
        <v>20</v>
      </c>
      <c r="AC118" s="299">
        <v>5.58</v>
      </c>
      <c r="AD118" s="299">
        <v>5.4</v>
      </c>
      <c r="AE118" s="299">
        <v>5.3</v>
      </c>
      <c r="AF118" s="299">
        <v>5.2</v>
      </c>
      <c r="AG118" s="299">
        <v>5.17</v>
      </c>
      <c r="AH118" s="299">
        <v>5.13</v>
      </c>
      <c r="AI118" s="299">
        <v>5.0999999999999996</v>
      </c>
      <c r="AJ118" s="299">
        <v>5</v>
      </c>
      <c r="AK118" s="299">
        <v>4.9000000000000004</v>
      </c>
      <c r="AL118" s="306"/>
      <c r="AM118" s="299">
        <v>20</v>
      </c>
      <c r="AN118" s="299">
        <v>4.9000000000000004</v>
      </c>
      <c r="AO118" s="299">
        <v>4.7</v>
      </c>
      <c r="AP118" s="299">
        <v>4.5999999999999996</v>
      </c>
      <c r="AQ118" s="299">
        <v>4.55</v>
      </c>
      <c r="AR118" s="299">
        <v>4.5</v>
      </c>
      <c r="AS118" s="299">
        <v>4.4000000000000004</v>
      </c>
      <c r="AT118" s="299">
        <v>4.3499999999999996</v>
      </c>
      <c r="AU118" s="299">
        <v>4.3</v>
      </c>
      <c r="AV118" s="299">
        <v>4.28</v>
      </c>
    </row>
    <row r="119" spans="1:48" x14ac:dyDescent="0.25">
      <c r="A119" s="292">
        <v>17</v>
      </c>
      <c r="B119" s="298"/>
      <c r="C119" s="299">
        <v>20</v>
      </c>
      <c r="D119" s="299">
        <v>5.58</v>
      </c>
      <c r="E119" s="299">
        <v>5.4</v>
      </c>
      <c r="F119" s="299">
        <v>5.3</v>
      </c>
      <c r="G119" s="299">
        <v>5.2</v>
      </c>
      <c r="H119" s="299">
        <v>5.17</v>
      </c>
      <c r="I119" s="299">
        <v>5.13</v>
      </c>
      <c r="J119" s="299">
        <v>5.0999999999999996</v>
      </c>
      <c r="K119" s="299">
        <v>5</v>
      </c>
      <c r="L119" s="299">
        <v>4.9000000000000004</v>
      </c>
      <c r="M119" s="306"/>
      <c r="N119" s="299">
        <v>20</v>
      </c>
      <c r="O119" s="299">
        <v>4.9000000000000004</v>
      </c>
      <c r="P119" s="299">
        <v>4.7</v>
      </c>
      <c r="Q119" s="299">
        <v>4.5999999999999996</v>
      </c>
      <c r="R119" s="299">
        <v>4.55</v>
      </c>
      <c r="S119" s="299">
        <v>4.5</v>
      </c>
      <c r="T119" s="299">
        <v>4.4000000000000004</v>
      </c>
      <c r="U119" s="299">
        <v>4.3499999999999996</v>
      </c>
      <c r="V119" s="299">
        <v>4.3</v>
      </c>
      <c r="W119" s="299">
        <v>4.28</v>
      </c>
      <c r="Z119" s="292">
        <v>17</v>
      </c>
      <c r="AA119" s="298"/>
      <c r="AB119" s="299">
        <v>20</v>
      </c>
      <c r="AC119" s="299">
        <v>5.58</v>
      </c>
      <c r="AD119" s="299">
        <v>5.4</v>
      </c>
      <c r="AE119" s="299">
        <v>5.3</v>
      </c>
      <c r="AF119" s="299">
        <v>5.2</v>
      </c>
      <c r="AG119" s="299">
        <v>5.17</v>
      </c>
      <c r="AH119" s="299">
        <v>5.13</v>
      </c>
      <c r="AI119" s="299">
        <v>5.0999999999999996</v>
      </c>
      <c r="AJ119" s="299">
        <v>5</v>
      </c>
      <c r="AK119" s="299">
        <v>4.9000000000000004</v>
      </c>
      <c r="AL119" s="306"/>
      <c r="AM119" s="299">
        <v>20</v>
      </c>
      <c r="AN119" s="299">
        <v>4.9000000000000004</v>
      </c>
      <c r="AO119" s="299">
        <v>4.7</v>
      </c>
      <c r="AP119" s="299">
        <v>4.5999999999999996</v>
      </c>
      <c r="AQ119" s="299">
        <v>4.55</v>
      </c>
      <c r="AR119" s="299">
        <v>4.5</v>
      </c>
      <c r="AS119" s="299">
        <v>4.4000000000000004</v>
      </c>
      <c r="AT119" s="299">
        <v>4.3499999999999996</v>
      </c>
      <c r="AU119" s="299">
        <v>4.3</v>
      </c>
      <c r="AV119" s="299">
        <v>4.28</v>
      </c>
    </row>
    <row r="120" spans="1:48" x14ac:dyDescent="0.25">
      <c r="B120" s="298"/>
      <c r="C120" s="299"/>
      <c r="D120" s="299"/>
      <c r="E120" s="299"/>
      <c r="F120" s="299"/>
      <c r="G120" s="299"/>
      <c r="H120" s="299"/>
      <c r="I120" s="299"/>
      <c r="J120" s="299"/>
      <c r="K120" s="299"/>
      <c r="L120" s="299"/>
      <c r="M120" s="306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AA120" s="298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306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</row>
    <row r="121" spans="1:48" x14ac:dyDescent="0.25">
      <c r="B121" s="298"/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306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AA121" s="298"/>
      <c r="AB121" s="299"/>
      <c r="AC121" s="299"/>
      <c r="AD121" s="299"/>
      <c r="AE121" s="299"/>
      <c r="AF121" s="299"/>
      <c r="AG121" s="299"/>
      <c r="AH121" s="299"/>
      <c r="AI121" s="299"/>
      <c r="AJ121" s="299"/>
      <c r="AK121" s="299"/>
      <c r="AL121" s="306"/>
      <c r="AM121" s="299"/>
      <c r="AN121" s="299"/>
      <c r="AO121" s="299"/>
      <c r="AP121" s="299"/>
      <c r="AQ121" s="299"/>
      <c r="AR121" s="299"/>
      <c r="AS121" s="299"/>
      <c r="AT121" s="299"/>
      <c r="AU121" s="299"/>
      <c r="AV121" s="299"/>
    </row>
    <row r="122" spans="1:48" x14ac:dyDescent="0.25">
      <c r="B122" s="298"/>
      <c r="C122" s="299"/>
      <c r="D122" s="299"/>
      <c r="E122" s="299"/>
      <c r="F122" s="299"/>
      <c r="G122" s="299"/>
      <c r="H122" s="299"/>
      <c r="I122" s="299"/>
      <c r="J122" s="299"/>
      <c r="K122" s="299"/>
      <c r="L122" s="299"/>
      <c r="M122" s="306"/>
      <c r="N122" s="299"/>
      <c r="O122" s="299"/>
      <c r="P122" s="299"/>
      <c r="Q122" s="299"/>
      <c r="R122" s="299"/>
      <c r="S122" s="299"/>
      <c r="T122" s="299"/>
      <c r="U122" s="299"/>
      <c r="V122" s="299"/>
      <c r="W122" s="299"/>
      <c r="AA122" s="298"/>
      <c r="AB122" s="299"/>
      <c r="AC122" s="299"/>
      <c r="AD122" s="299"/>
      <c r="AE122" s="299"/>
      <c r="AF122" s="299"/>
      <c r="AG122" s="299"/>
      <c r="AH122" s="299"/>
      <c r="AI122" s="299"/>
      <c r="AJ122" s="299"/>
      <c r="AK122" s="299"/>
      <c r="AL122" s="306"/>
      <c r="AM122" s="299"/>
      <c r="AN122" s="299"/>
      <c r="AO122" s="299"/>
      <c r="AP122" s="299"/>
      <c r="AQ122" s="299"/>
      <c r="AR122" s="299"/>
      <c r="AS122" s="299"/>
      <c r="AT122" s="299"/>
      <c r="AU122" s="299"/>
      <c r="AV122" s="299"/>
    </row>
    <row r="123" spans="1:48" x14ac:dyDescent="0.25">
      <c r="B123" s="298"/>
      <c r="C123" s="299"/>
      <c r="D123" s="299"/>
      <c r="E123" s="299"/>
      <c r="F123" s="299"/>
      <c r="G123" s="299"/>
      <c r="H123" s="299"/>
      <c r="I123" s="299"/>
      <c r="J123" s="299"/>
      <c r="K123" s="299"/>
      <c r="L123" s="299"/>
      <c r="M123" s="306"/>
      <c r="N123" s="299"/>
      <c r="O123" s="299"/>
      <c r="P123" s="299"/>
      <c r="Q123" s="299"/>
      <c r="R123" s="299"/>
      <c r="S123" s="299"/>
      <c r="T123" s="299"/>
      <c r="U123" s="299"/>
      <c r="V123" s="299"/>
      <c r="W123" s="299"/>
      <c r="AA123" s="298"/>
      <c r="AB123" s="299"/>
      <c r="AC123" s="299"/>
      <c r="AD123" s="299"/>
      <c r="AE123" s="299"/>
      <c r="AF123" s="299"/>
      <c r="AG123" s="299"/>
      <c r="AH123" s="299"/>
      <c r="AI123" s="299"/>
      <c r="AJ123" s="299"/>
      <c r="AK123" s="299"/>
      <c r="AL123" s="306"/>
      <c r="AM123" s="299"/>
      <c r="AN123" s="299"/>
      <c r="AO123" s="299"/>
      <c r="AP123" s="299"/>
      <c r="AQ123" s="299"/>
      <c r="AR123" s="299"/>
      <c r="AS123" s="299"/>
      <c r="AT123" s="299"/>
      <c r="AU123" s="299"/>
      <c r="AV123" s="299"/>
    </row>
    <row r="124" spans="1:48" x14ac:dyDescent="0.25">
      <c r="B124" s="298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306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AA124" s="298"/>
      <c r="AB124" s="299"/>
      <c r="AC124" s="299"/>
      <c r="AD124" s="299"/>
      <c r="AE124" s="299"/>
      <c r="AF124" s="299"/>
      <c r="AG124" s="299"/>
      <c r="AH124" s="299"/>
      <c r="AI124" s="299"/>
      <c r="AJ124" s="299"/>
      <c r="AK124" s="299"/>
      <c r="AL124" s="306"/>
      <c r="AM124" s="299"/>
      <c r="AN124" s="299"/>
      <c r="AO124" s="299"/>
      <c r="AP124" s="299"/>
      <c r="AQ124" s="299"/>
      <c r="AR124" s="299"/>
      <c r="AS124" s="299"/>
      <c r="AT124" s="299"/>
      <c r="AU124" s="299"/>
      <c r="AV124" s="299"/>
    </row>
    <row r="125" spans="1:48" x14ac:dyDescent="0.25">
      <c r="B125" s="298"/>
      <c r="C125" s="299"/>
      <c r="D125" s="299"/>
      <c r="E125" s="299"/>
      <c r="F125" s="299"/>
      <c r="G125" s="299"/>
      <c r="H125" s="299"/>
      <c r="I125" s="299"/>
      <c r="J125" s="299"/>
      <c r="K125" s="299"/>
      <c r="L125" s="299"/>
      <c r="M125" s="306"/>
      <c r="N125" s="299"/>
      <c r="O125" s="299"/>
      <c r="P125" s="299"/>
      <c r="Q125" s="299"/>
      <c r="R125" s="299"/>
      <c r="S125" s="299"/>
      <c r="T125" s="299"/>
      <c r="U125" s="299"/>
      <c r="V125" s="299"/>
      <c r="W125" s="299"/>
      <c r="AA125" s="298"/>
      <c r="AB125" s="299"/>
      <c r="AC125" s="299"/>
      <c r="AD125" s="299"/>
      <c r="AE125" s="299"/>
      <c r="AF125" s="299"/>
      <c r="AG125" s="299"/>
      <c r="AH125" s="299"/>
      <c r="AI125" s="299"/>
      <c r="AJ125" s="299"/>
      <c r="AK125" s="299"/>
      <c r="AL125" s="306"/>
      <c r="AM125" s="299"/>
      <c r="AN125" s="299"/>
      <c r="AO125" s="299"/>
      <c r="AP125" s="299"/>
      <c r="AQ125" s="299"/>
      <c r="AR125" s="299"/>
      <c r="AS125" s="299"/>
      <c r="AT125" s="299"/>
      <c r="AU125" s="299"/>
      <c r="AV125" s="299"/>
    </row>
    <row r="126" spans="1:48" x14ac:dyDescent="0.25">
      <c r="B126" s="298"/>
      <c r="C126" s="299"/>
      <c r="D126" s="299"/>
      <c r="E126" s="299"/>
      <c r="F126" s="299"/>
      <c r="G126" s="299"/>
      <c r="H126" s="299"/>
      <c r="I126" s="299"/>
      <c r="J126" s="299"/>
      <c r="K126" s="299"/>
      <c r="L126" s="299"/>
      <c r="M126" s="306"/>
      <c r="N126" s="299"/>
      <c r="O126" s="299"/>
      <c r="P126" s="299"/>
      <c r="Q126" s="299"/>
      <c r="R126" s="299"/>
      <c r="S126" s="299"/>
      <c r="T126" s="299"/>
      <c r="U126" s="299"/>
      <c r="V126" s="299"/>
      <c r="W126" s="299"/>
      <c r="AA126" s="298"/>
      <c r="AB126" s="299"/>
      <c r="AC126" s="299"/>
      <c r="AD126" s="299"/>
      <c r="AE126" s="299"/>
      <c r="AF126" s="299"/>
      <c r="AG126" s="299"/>
      <c r="AH126" s="299"/>
      <c r="AI126" s="299"/>
      <c r="AJ126" s="299"/>
      <c r="AK126" s="299"/>
      <c r="AL126" s="306"/>
      <c r="AM126" s="299"/>
      <c r="AN126" s="299"/>
      <c r="AO126" s="299"/>
      <c r="AP126" s="299"/>
      <c r="AQ126" s="299"/>
      <c r="AR126" s="299"/>
      <c r="AS126" s="299"/>
      <c r="AT126" s="299"/>
      <c r="AU126" s="299"/>
      <c r="AV126" s="299"/>
    </row>
    <row r="127" spans="1:48" x14ac:dyDescent="0.25">
      <c r="B127" s="298"/>
      <c r="C127" s="299"/>
      <c r="D127" s="299"/>
      <c r="E127" s="299"/>
      <c r="F127" s="299"/>
      <c r="G127" s="299"/>
      <c r="H127" s="299"/>
      <c r="I127" s="299"/>
      <c r="J127" s="299"/>
      <c r="K127" s="299"/>
      <c r="L127" s="299"/>
      <c r="M127" s="306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AA127" s="298"/>
      <c r="AB127" s="299"/>
      <c r="AC127" s="299"/>
      <c r="AD127" s="299"/>
      <c r="AE127" s="299"/>
      <c r="AF127" s="299"/>
      <c r="AG127" s="299"/>
      <c r="AH127" s="299"/>
      <c r="AI127" s="299"/>
      <c r="AJ127" s="299"/>
      <c r="AK127" s="299"/>
      <c r="AL127" s="306"/>
      <c r="AM127" s="299"/>
      <c r="AN127" s="299"/>
      <c r="AO127" s="299"/>
      <c r="AP127" s="299"/>
      <c r="AQ127" s="299"/>
      <c r="AR127" s="299"/>
      <c r="AS127" s="299"/>
      <c r="AT127" s="299"/>
      <c r="AU127" s="299"/>
      <c r="AV127" s="299"/>
    </row>
    <row r="128" spans="1:48" x14ac:dyDescent="0.25">
      <c r="B128" s="298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306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AA128" s="298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306"/>
      <c r="AM128" s="299"/>
      <c r="AN128" s="299"/>
      <c r="AO128" s="299"/>
      <c r="AP128" s="299"/>
      <c r="AQ128" s="299"/>
      <c r="AR128" s="299"/>
      <c r="AS128" s="299"/>
      <c r="AT128" s="299"/>
      <c r="AU128" s="299"/>
      <c r="AV128" s="299"/>
    </row>
    <row r="129" spans="1:48" x14ac:dyDescent="0.25">
      <c r="B129" s="298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306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AA129" s="298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306"/>
      <c r="AM129" s="299"/>
      <c r="AN129" s="299"/>
      <c r="AO129" s="299"/>
      <c r="AP129" s="299"/>
      <c r="AQ129" s="299"/>
      <c r="AR129" s="299"/>
      <c r="AS129" s="299"/>
      <c r="AT129" s="299"/>
      <c r="AU129" s="299"/>
      <c r="AV129" s="299"/>
    </row>
    <row r="130" spans="1:48" x14ac:dyDescent="0.25">
      <c r="B130" s="298"/>
      <c r="C130" s="299"/>
      <c r="D130" s="299"/>
      <c r="E130" s="299"/>
      <c r="F130" s="299"/>
      <c r="G130" s="299"/>
      <c r="H130" s="299"/>
      <c r="I130" s="299"/>
      <c r="J130" s="299"/>
      <c r="K130" s="299"/>
      <c r="L130" s="299"/>
      <c r="M130" s="306"/>
      <c r="N130" s="299"/>
      <c r="O130" s="299"/>
      <c r="P130" s="299"/>
      <c r="Q130" s="299"/>
      <c r="R130" s="299"/>
      <c r="S130" s="299"/>
      <c r="T130" s="299"/>
      <c r="U130" s="299"/>
      <c r="V130" s="299"/>
      <c r="W130" s="299"/>
      <c r="AA130" s="298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306"/>
      <c r="AM130" s="299"/>
      <c r="AN130" s="299"/>
      <c r="AO130" s="299"/>
      <c r="AP130" s="299"/>
      <c r="AQ130" s="299"/>
      <c r="AR130" s="299"/>
      <c r="AS130" s="299"/>
      <c r="AT130" s="299"/>
      <c r="AU130" s="299"/>
      <c r="AV130" s="299"/>
    </row>
    <row r="131" spans="1:48" x14ac:dyDescent="0.25">
      <c r="A131" s="292">
        <v>11</v>
      </c>
      <c r="B131" s="298" t="s">
        <v>641</v>
      </c>
      <c r="C131" s="299">
        <v>20</v>
      </c>
      <c r="D131" s="299">
        <v>6.02</v>
      </c>
      <c r="E131" s="299">
        <v>5.37</v>
      </c>
      <c r="F131" s="299">
        <v>5.18</v>
      </c>
      <c r="G131" s="299">
        <v>5.05</v>
      </c>
      <c r="H131" s="299">
        <v>5.0199999999999996</v>
      </c>
      <c r="I131" s="299">
        <v>5.01</v>
      </c>
      <c r="J131" s="299">
        <v>5</v>
      </c>
      <c r="K131" s="299">
        <v>4.4400000000000004</v>
      </c>
      <c r="L131" s="299">
        <v>4.1500000000000004</v>
      </c>
      <c r="M131" s="306"/>
      <c r="N131" s="299">
        <v>20</v>
      </c>
      <c r="O131" s="299">
        <v>8.15</v>
      </c>
      <c r="P131" s="299">
        <v>7.04</v>
      </c>
      <c r="Q131" s="299">
        <v>5.13</v>
      </c>
      <c r="R131" s="299">
        <v>4.53</v>
      </c>
      <c r="S131" s="299">
        <v>4.45</v>
      </c>
      <c r="T131" s="299">
        <v>4.28</v>
      </c>
      <c r="U131" s="299">
        <v>4.1399999999999997</v>
      </c>
      <c r="V131" s="299">
        <v>4.05</v>
      </c>
      <c r="W131" s="299">
        <v>4.01</v>
      </c>
      <c r="Z131" s="292">
        <v>11</v>
      </c>
      <c r="AA131" s="298" t="s">
        <v>641</v>
      </c>
      <c r="AB131" s="299">
        <v>20</v>
      </c>
      <c r="AC131" s="299">
        <v>6.02</v>
      </c>
      <c r="AD131" s="299">
        <v>5.37</v>
      </c>
      <c r="AE131" s="299">
        <v>5.18</v>
      </c>
      <c r="AF131" s="299">
        <v>5.05</v>
      </c>
      <c r="AG131" s="299">
        <v>5.0199999999999996</v>
      </c>
      <c r="AH131" s="299">
        <v>5.01</v>
      </c>
      <c r="AI131" s="299">
        <v>5</v>
      </c>
      <c r="AJ131" s="299">
        <v>4.4400000000000004</v>
      </c>
      <c r="AK131" s="299">
        <v>4.1500000000000004</v>
      </c>
      <c r="AL131" s="306"/>
      <c r="AM131" s="299">
        <v>20</v>
      </c>
      <c r="AN131" s="299">
        <v>8.15</v>
      </c>
      <c r="AO131" s="299">
        <v>7.04</v>
      </c>
      <c r="AP131" s="299">
        <v>5.13</v>
      </c>
      <c r="AQ131" s="299">
        <v>4.53</v>
      </c>
      <c r="AR131" s="299">
        <v>4.45</v>
      </c>
      <c r="AS131" s="299">
        <v>4.28</v>
      </c>
      <c r="AT131" s="299">
        <v>4.1399999999999997</v>
      </c>
      <c r="AU131" s="299">
        <v>4.05</v>
      </c>
      <c r="AV131" s="299">
        <v>4.01</v>
      </c>
    </row>
    <row r="132" spans="1:48" x14ac:dyDescent="0.25">
      <c r="A132" s="292">
        <v>12</v>
      </c>
      <c r="B132" s="298"/>
      <c r="C132" s="299">
        <v>20</v>
      </c>
      <c r="D132" s="299">
        <v>5.41</v>
      </c>
      <c r="E132" s="299">
        <v>5.05</v>
      </c>
      <c r="F132" s="299">
        <v>5.01</v>
      </c>
      <c r="G132" s="299">
        <v>5</v>
      </c>
      <c r="H132" s="299">
        <v>4.57</v>
      </c>
      <c r="I132" s="299">
        <v>4.4800000000000004</v>
      </c>
      <c r="J132" s="299">
        <v>4.4000000000000004</v>
      </c>
      <c r="K132" s="299">
        <v>4.3099999999999996</v>
      </c>
      <c r="L132" s="299">
        <v>4.05</v>
      </c>
      <c r="M132" s="306"/>
      <c r="N132" s="299">
        <v>20</v>
      </c>
      <c r="O132" s="299">
        <v>7.28</v>
      </c>
      <c r="P132" s="299">
        <v>5.55</v>
      </c>
      <c r="Q132" s="299">
        <v>5.05</v>
      </c>
      <c r="R132" s="299">
        <v>4.3899999999999997</v>
      </c>
      <c r="S132" s="299">
        <v>4.3499999999999996</v>
      </c>
      <c r="T132" s="299">
        <v>4.2300000000000004</v>
      </c>
      <c r="U132" s="299">
        <v>4.0999999999999996</v>
      </c>
      <c r="V132" s="299">
        <v>4.0199999999999996</v>
      </c>
      <c r="W132" s="299">
        <v>3.55</v>
      </c>
      <c r="Z132" s="292">
        <v>12</v>
      </c>
      <c r="AA132" s="298"/>
      <c r="AB132" s="299">
        <v>20</v>
      </c>
      <c r="AC132" s="299">
        <v>5.41</v>
      </c>
      <c r="AD132" s="299">
        <v>5.05</v>
      </c>
      <c r="AE132" s="299">
        <v>5.01</v>
      </c>
      <c r="AF132" s="299">
        <v>5</v>
      </c>
      <c r="AG132" s="299">
        <v>4.57</v>
      </c>
      <c r="AH132" s="299">
        <v>4.4800000000000004</v>
      </c>
      <c r="AI132" s="299">
        <v>4.4000000000000004</v>
      </c>
      <c r="AJ132" s="299">
        <v>4.3099999999999996</v>
      </c>
      <c r="AK132" s="299">
        <v>4.05</v>
      </c>
      <c r="AL132" s="306"/>
      <c r="AM132" s="299">
        <v>20</v>
      </c>
      <c r="AN132" s="299">
        <v>7.28</v>
      </c>
      <c r="AO132" s="299">
        <v>5.55</v>
      </c>
      <c r="AP132" s="299">
        <v>5.05</v>
      </c>
      <c r="AQ132" s="299">
        <v>4.3899999999999997</v>
      </c>
      <c r="AR132" s="299">
        <v>4.3499999999999996</v>
      </c>
      <c r="AS132" s="299">
        <v>4.2300000000000004</v>
      </c>
      <c r="AT132" s="299">
        <v>4.0999999999999996</v>
      </c>
      <c r="AU132" s="299">
        <v>4.0199999999999996</v>
      </c>
      <c r="AV132" s="299">
        <v>3.55</v>
      </c>
    </row>
    <row r="133" spans="1:48" x14ac:dyDescent="0.25">
      <c r="A133" s="292">
        <v>13</v>
      </c>
      <c r="B133" s="298"/>
      <c r="C133" s="299">
        <v>20</v>
      </c>
      <c r="D133" s="299">
        <v>5.47</v>
      </c>
      <c r="E133" s="299">
        <v>5.39</v>
      </c>
      <c r="F133" s="299">
        <v>5.26</v>
      </c>
      <c r="G133" s="299">
        <v>5.17</v>
      </c>
      <c r="H133" s="299">
        <v>5.03</v>
      </c>
      <c r="I133" s="299">
        <v>4.55</v>
      </c>
      <c r="J133" s="299">
        <v>4.4800000000000004</v>
      </c>
      <c r="K133" s="299">
        <v>4.3099999999999996</v>
      </c>
      <c r="L133" s="299">
        <v>4.1900000000000004</v>
      </c>
      <c r="M133" s="306"/>
      <c r="N133" s="299">
        <v>20</v>
      </c>
      <c r="O133" s="299">
        <v>7.02</v>
      </c>
      <c r="P133" s="299">
        <v>6.04</v>
      </c>
      <c r="Q133" s="299">
        <v>5.55</v>
      </c>
      <c r="R133" s="299">
        <v>4.17</v>
      </c>
      <c r="S133" s="299">
        <v>4.08</v>
      </c>
      <c r="T133" s="299">
        <v>4.0199999999999996</v>
      </c>
      <c r="U133" s="299">
        <v>4.01</v>
      </c>
      <c r="V133" s="299">
        <v>3.55</v>
      </c>
      <c r="W133" s="299">
        <v>3.46</v>
      </c>
      <c r="Z133" s="292">
        <v>13</v>
      </c>
      <c r="AA133" s="298"/>
      <c r="AB133" s="299">
        <v>20</v>
      </c>
      <c r="AC133" s="299">
        <v>5.47</v>
      </c>
      <c r="AD133" s="299">
        <v>5.39</v>
      </c>
      <c r="AE133" s="299">
        <v>5.26</v>
      </c>
      <c r="AF133" s="299">
        <v>5.17</v>
      </c>
      <c r="AG133" s="299">
        <v>5.03</v>
      </c>
      <c r="AH133" s="299">
        <v>4.55</v>
      </c>
      <c r="AI133" s="299">
        <v>4.4800000000000004</v>
      </c>
      <c r="AJ133" s="299">
        <v>4.3099999999999996</v>
      </c>
      <c r="AK133" s="299">
        <v>4.1900000000000004</v>
      </c>
      <c r="AL133" s="306"/>
      <c r="AM133" s="299">
        <v>20</v>
      </c>
      <c r="AN133" s="299">
        <v>7.02</v>
      </c>
      <c r="AO133" s="299">
        <v>6.04</v>
      </c>
      <c r="AP133" s="299">
        <v>5.55</v>
      </c>
      <c r="AQ133" s="299">
        <v>4.17</v>
      </c>
      <c r="AR133" s="299">
        <v>4.08</v>
      </c>
      <c r="AS133" s="299">
        <v>4.0199999999999996</v>
      </c>
      <c r="AT133" s="299">
        <v>4.01</v>
      </c>
      <c r="AU133" s="299">
        <v>3.55</v>
      </c>
      <c r="AV133" s="299">
        <v>3.46</v>
      </c>
    </row>
    <row r="134" spans="1:48" x14ac:dyDescent="0.25">
      <c r="A134" s="292">
        <v>14</v>
      </c>
      <c r="B134" s="298"/>
      <c r="C134" s="299">
        <v>20</v>
      </c>
      <c r="D134" s="299">
        <v>5.25</v>
      </c>
      <c r="E134" s="299">
        <v>5.0599999999999996</v>
      </c>
      <c r="F134" s="299">
        <v>5.01</v>
      </c>
      <c r="G134" s="299">
        <v>5</v>
      </c>
      <c r="H134" s="299">
        <v>4.54</v>
      </c>
      <c r="I134" s="299">
        <v>4.4000000000000004</v>
      </c>
      <c r="J134" s="299">
        <v>4.28</v>
      </c>
      <c r="K134" s="299">
        <v>4.07</v>
      </c>
      <c r="L134" s="299">
        <v>4.03</v>
      </c>
      <c r="M134" s="306"/>
      <c r="N134" s="299">
        <v>20</v>
      </c>
      <c r="O134" s="299">
        <v>6.18</v>
      </c>
      <c r="P134" s="299">
        <v>6.02</v>
      </c>
      <c r="Q134" s="299">
        <v>5.44</v>
      </c>
      <c r="R134" s="299">
        <v>5.13</v>
      </c>
      <c r="S134" s="299">
        <v>5.05</v>
      </c>
      <c r="T134" s="299">
        <v>4.1500000000000004</v>
      </c>
      <c r="U134" s="299">
        <v>4.01</v>
      </c>
      <c r="V134" s="299">
        <v>3.53</v>
      </c>
      <c r="W134" s="299">
        <v>3.41</v>
      </c>
      <c r="Z134" s="292">
        <v>14</v>
      </c>
      <c r="AA134" s="298"/>
      <c r="AB134" s="299">
        <v>20</v>
      </c>
      <c r="AC134" s="299">
        <v>5.25</v>
      </c>
      <c r="AD134" s="299">
        <v>5.0599999999999996</v>
      </c>
      <c r="AE134" s="299">
        <v>5.01</v>
      </c>
      <c r="AF134" s="299">
        <v>5</v>
      </c>
      <c r="AG134" s="299">
        <v>4.54</v>
      </c>
      <c r="AH134" s="299">
        <v>4.4000000000000004</v>
      </c>
      <c r="AI134" s="299">
        <v>4.28</v>
      </c>
      <c r="AJ134" s="299">
        <v>4.07</v>
      </c>
      <c r="AK134" s="299">
        <v>4.03</v>
      </c>
      <c r="AL134" s="306"/>
      <c r="AM134" s="299">
        <v>20</v>
      </c>
      <c r="AN134" s="299">
        <v>6.18</v>
      </c>
      <c r="AO134" s="299">
        <v>6.02</v>
      </c>
      <c r="AP134" s="299">
        <v>5.44</v>
      </c>
      <c r="AQ134" s="299">
        <v>5.13</v>
      </c>
      <c r="AR134" s="299">
        <v>5.05</v>
      </c>
      <c r="AS134" s="299">
        <v>4.1500000000000004</v>
      </c>
      <c r="AT134" s="299">
        <v>4.01</v>
      </c>
      <c r="AU134" s="299">
        <v>3.53</v>
      </c>
      <c r="AV134" s="299">
        <v>3.41</v>
      </c>
    </row>
    <row r="135" spans="1:48" x14ac:dyDescent="0.25">
      <c r="A135" s="292">
        <v>15</v>
      </c>
      <c r="B135" s="298"/>
      <c r="C135" s="299">
        <v>20</v>
      </c>
      <c r="D135" s="299">
        <v>5.23</v>
      </c>
      <c r="E135" s="299">
        <v>5.12</v>
      </c>
      <c r="F135" s="299">
        <v>5.04</v>
      </c>
      <c r="G135" s="299">
        <v>5.01</v>
      </c>
      <c r="H135" s="299">
        <v>4.45</v>
      </c>
      <c r="I135" s="299">
        <v>4.3499999999999996</v>
      </c>
      <c r="J135" s="299">
        <v>4.2300000000000004</v>
      </c>
      <c r="K135" s="299">
        <v>4.05</v>
      </c>
      <c r="L135" s="299">
        <v>4.04</v>
      </c>
      <c r="M135" s="306"/>
      <c r="N135" s="299">
        <v>20</v>
      </c>
      <c r="O135" s="299">
        <v>6.42</v>
      </c>
      <c r="P135" s="299">
        <v>6.14</v>
      </c>
      <c r="Q135" s="299">
        <v>6.05</v>
      </c>
      <c r="R135" s="299">
        <v>6.03</v>
      </c>
      <c r="S135" s="299">
        <v>5.54</v>
      </c>
      <c r="T135" s="299">
        <v>5.39</v>
      </c>
      <c r="U135" s="299">
        <v>5.31</v>
      </c>
      <c r="V135" s="299">
        <v>5.27</v>
      </c>
      <c r="W135" s="299">
        <v>5.04</v>
      </c>
      <c r="Z135" s="292">
        <v>15</v>
      </c>
      <c r="AA135" s="298"/>
      <c r="AB135" s="299">
        <v>20</v>
      </c>
      <c r="AC135" s="299">
        <v>5.23</v>
      </c>
      <c r="AD135" s="299">
        <v>5.12</v>
      </c>
      <c r="AE135" s="299">
        <v>5.04</v>
      </c>
      <c r="AF135" s="299">
        <v>5.01</v>
      </c>
      <c r="AG135" s="299">
        <v>4.45</v>
      </c>
      <c r="AH135" s="299">
        <v>4.3499999999999996</v>
      </c>
      <c r="AI135" s="299">
        <v>4.2300000000000004</v>
      </c>
      <c r="AJ135" s="299">
        <v>4.05</v>
      </c>
      <c r="AK135" s="299">
        <v>4.04</v>
      </c>
      <c r="AL135" s="306"/>
      <c r="AM135" s="299">
        <v>20</v>
      </c>
      <c r="AN135" s="299">
        <v>6.42</v>
      </c>
      <c r="AO135" s="299">
        <v>6.14</v>
      </c>
      <c r="AP135" s="299">
        <v>6.05</v>
      </c>
      <c r="AQ135" s="299">
        <v>6.03</v>
      </c>
      <c r="AR135" s="299">
        <v>5.54</v>
      </c>
      <c r="AS135" s="299">
        <v>5.39</v>
      </c>
      <c r="AT135" s="299">
        <v>5.31</v>
      </c>
      <c r="AU135" s="299">
        <v>5.27</v>
      </c>
      <c r="AV135" s="299">
        <v>5.04</v>
      </c>
    </row>
    <row r="136" spans="1:48" ht="15" customHeight="1" x14ac:dyDescent="0.25">
      <c r="A136" s="292">
        <v>16</v>
      </c>
      <c r="B136" s="298"/>
      <c r="C136" s="299">
        <v>20</v>
      </c>
      <c r="D136" s="299">
        <v>6.01</v>
      </c>
      <c r="E136" s="299">
        <v>5.15</v>
      </c>
      <c r="F136" s="299">
        <v>5</v>
      </c>
      <c r="G136" s="299">
        <v>4.5599999999999996</v>
      </c>
      <c r="H136" s="299">
        <v>4.4800000000000004</v>
      </c>
      <c r="I136" s="299">
        <v>4.38</v>
      </c>
      <c r="J136" s="299">
        <v>4.32</v>
      </c>
      <c r="K136" s="299">
        <v>4.21</v>
      </c>
      <c r="L136" s="299">
        <v>4.05</v>
      </c>
      <c r="M136" s="306"/>
      <c r="N136" s="299">
        <v>20</v>
      </c>
      <c r="O136" s="299">
        <v>6.25</v>
      </c>
      <c r="P136" s="299">
        <v>6.06</v>
      </c>
      <c r="Q136" s="299">
        <v>6.02</v>
      </c>
      <c r="R136" s="299">
        <v>5.48</v>
      </c>
      <c r="S136" s="299">
        <v>5.38</v>
      </c>
      <c r="T136" s="299">
        <v>5.34</v>
      </c>
      <c r="U136" s="299">
        <v>5.15</v>
      </c>
      <c r="V136" s="299">
        <v>5.0599999999999996</v>
      </c>
      <c r="W136" s="299">
        <v>5.04</v>
      </c>
      <c r="Z136" s="292">
        <v>16</v>
      </c>
      <c r="AA136" s="298"/>
      <c r="AB136" s="299">
        <v>20</v>
      </c>
      <c r="AC136" s="299">
        <v>6.01</v>
      </c>
      <c r="AD136" s="299">
        <v>5.15</v>
      </c>
      <c r="AE136" s="299">
        <v>5</v>
      </c>
      <c r="AF136" s="299">
        <v>4.5599999999999996</v>
      </c>
      <c r="AG136" s="299">
        <v>4.4800000000000004</v>
      </c>
      <c r="AH136" s="299">
        <v>4.38</v>
      </c>
      <c r="AI136" s="299">
        <v>4.32</v>
      </c>
      <c r="AJ136" s="299">
        <v>4.21</v>
      </c>
      <c r="AK136" s="299">
        <v>4.05</v>
      </c>
      <c r="AL136" s="306"/>
      <c r="AM136" s="299">
        <v>20</v>
      </c>
      <c r="AN136" s="299">
        <v>6.25</v>
      </c>
      <c r="AO136" s="299">
        <v>6.06</v>
      </c>
      <c r="AP136" s="299">
        <v>6.02</v>
      </c>
      <c r="AQ136" s="299">
        <v>5.48</v>
      </c>
      <c r="AR136" s="299">
        <v>5.38</v>
      </c>
      <c r="AS136" s="299">
        <v>5.34</v>
      </c>
      <c r="AT136" s="299">
        <v>5.15</v>
      </c>
      <c r="AU136" s="299">
        <v>5.0599999999999996</v>
      </c>
      <c r="AV136" s="299">
        <v>5.04</v>
      </c>
    </row>
    <row r="137" spans="1:48" x14ac:dyDescent="0.25">
      <c r="A137" s="292">
        <v>17</v>
      </c>
      <c r="C137" s="299">
        <v>20</v>
      </c>
      <c r="D137" s="299">
        <v>6.01</v>
      </c>
      <c r="E137" s="299">
        <v>5.15</v>
      </c>
      <c r="F137" s="299">
        <v>5</v>
      </c>
      <c r="G137" s="299">
        <v>4.5599999999999996</v>
      </c>
      <c r="H137" s="299">
        <v>4.4800000000000004</v>
      </c>
      <c r="I137" s="299">
        <v>4.38</v>
      </c>
      <c r="J137" s="299">
        <v>4.32</v>
      </c>
      <c r="K137" s="299">
        <v>4.21</v>
      </c>
      <c r="L137" s="299">
        <v>4.05</v>
      </c>
      <c r="M137" s="306"/>
      <c r="N137" s="299">
        <v>20</v>
      </c>
      <c r="O137" s="299">
        <v>6.25</v>
      </c>
      <c r="P137" s="299">
        <v>6.06</v>
      </c>
      <c r="Q137" s="299">
        <v>6.02</v>
      </c>
      <c r="R137" s="299">
        <v>5.48</v>
      </c>
      <c r="S137" s="299">
        <v>5.38</v>
      </c>
      <c r="T137" s="299">
        <v>5.34</v>
      </c>
      <c r="U137" s="299">
        <v>5.15</v>
      </c>
      <c r="V137" s="299">
        <v>5.0599999999999996</v>
      </c>
      <c r="W137" s="299">
        <v>5.04</v>
      </c>
      <c r="Z137" s="292">
        <v>17</v>
      </c>
      <c r="AB137" s="299">
        <v>20</v>
      </c>
      <c r="AC137" s="299">
        <v>6.01</v>
      </c>
      <c r="AD137" s="299">
        <v>5.15</v>
      </c>
      <c r="AE137" s="299">
        <v>5</v>
      </c>
      <c r="AF137" s="299">
        <v>4.5599999999999996</v>
      </c>
      <c r="AG137" s="299">
        <v>4.4800000000000004</v>
      </c>
      <c r="AH137" s="299">
        <v>4.38</v>
      </c>
      <c r="AI137" s="299">
        <v>4.32</v>
      </c>
      <c r="AJ137" s="299">
        <v>4.21</v>
      </c>
      <c r="AK137" s="299">
        <v>4.05</v>
      </c>
      <c r="AL137" s="306"/>
      <c r="AM137" s="299">
        <v>20</v>
      </c>
      <c r="AN137" s="299">
        <v>6.25</v>
      </c>
      <c r="AO137" s="299">
        <v>6.06</v>
      </c>
      <c r="AP137" s="299">
        <v>6.02</v>
      </c>
      <c r="AQ137" s="299">
        <v>5.48</v>
      </c>
      <c r="AR137" s="299">
        <v>5.38</v>
      </c>
      <c r="AS137" s="299">
        <v>5.34</v>
      </c>
      <c r="AT137" s="299">
        <v>5.15</v>
      </c>
      <c r="AU137" s="299">
        <v>5.0599999999999996</v>
      </c>
      <c r="AV137" s="299">
        <v>5.04</v>
      </c>
    </row>
    <row r="139" spans="1:48" ht="195" customHeight="1" x14ac:dyDescent="0.25">
      <c r="B139" s="820" t="s">
        <v>740</v>
      </c>
      <c r="C139" s="820"/>
      <c r="D139" s="820"/>
      <c r="E139" s="820"/>
      <c r="F139" s="820"/>
      <c r="G139" s="820"/>
      <c r="H139" s="820"/>
      <c r="I139" s="820"/>
      <c r="J139" s="820"/>
      <c r="K139" s="820"/>
      <c r="L139" s="820"/>
      <c r="M139" s="820" t="s">
        <v>739</v>
      </c>
      <c r="N139" s="820"/>
      <c r="O139" s="820"/>
      <c r="P139" s="820"/>
      <c r="Q139" s="820"/>
      <c r="R139" s="820"/>
      <c r="S139" s="820"/>
      <c r="T139" s="820"/>
      <c r="U139" s="820"/>
      <c r="V139" s="820"/>
      <c r="W139" s="820"/>
    </row>
    <row r="140" spans="1:48" ht="13.5" thickBot="1" x14ac:dyDescent="0.3"/>
    <row r="141" spans="1:48" ht="56.25" customHeight="1" thickBot="1" x14ac:dyDescent="0.3">
      <c r="B141" s="371" t="s">
        <v>715</v>
      </c>
      <c r="C141" s="826" t="s">
        <v>716</v>
      </c>
      <c r="D141" s="827"/>
      <c r="E141" s="826" t="s">
        <v>717</v>
      </c>
      <c r="F141" s="827"/>
      <c r="G141" s="826" t="s">
        <v>718</v>
      </c>
      <c r="H141" s="827"/>
      <c r="I141" s="826" t="s">
        <v>719</v>
      </c>
      <c r="J141" s="827"/>
      <c r="K141" s="826" t="s">
        <v>720</v>
      </c>
      <c r="L141" s="829"/>
      <c r="M141" s="382" t="s">
        <v>715</v>
      </c>
      <c r="N141" s="822" t="s">
        <v>716</v>
      </c>
      <c r="O141" s="823"/>
      <c r="P141" s="822" t="s">
        <v>717</v>
      </c>
      <c r="Q141" s="823"/>
      <c r="R141" s="822" t="s">
        <v>718</v>
      </c>
      <c r="S141" s="823"/>
      <c r="T141" s="822" t="s">
        <v>719</v>
      </c>
      <c r="U141" s="823"/>
      <c r="V141" s="822" t="s">
        <v>720</v>
      </c>
      <c r="W141" s="824"/>
    </row>
    <row r="142" spans="1:48" ht="13.5" thickBot="1" x14ac:dyDescent="0.3">
      <c r="B142" s="372"/>
      <c r="C142" s="373">
        <v>1</v>
      </c>
      <c r="D142" s="373">
        <v>2</v>
      </c>
      <c r="E142" s="373">
        <v>3</v>
      </c>
      <c r="F142" s="373">
        <v>4</v>
      </c>
      <c r="G142" s="374">
        <v>5</v>
      </c>
      <c r="H142" s="374">
        <v>6</v>
      </c>
      <c r="I142" s="375">
        <v>7</v>
      </c>
      <c r="J142" s="374">
        <v>8</v>
      </c>
      <c r="K142" s="374">
        <v>9</v>
      </c>
      <c r="L142" s="373">
        <v>10</v>
      </c>
      <c r="M142" s="372"/>
      <c r="N142" s="383">
        <v>1</v>
      </c>
      <c r="O142" s="384">
        <v>2</v>
      </c>
      <c r="P142" s="384">
        <v>3</v>
      </c>
      <c r="Q142" s="384">
        <v>4</v>
      </c>
      <c r="R142" s="384">
        <v>5</v>
      </c>
      <c r="S142" s="384">
        <v>6</v>
      </c>
      <c r="T142" s="384">
        <v>7</v>
      </c>
      <c r="U142" s="384">
        <v>8</v>
      </c>
      <c r="V142" s="384">
        <v>9</v>
      </c>
      <c r="W142" s="385">
        <v>10</v>
      </c>
    </row>
    <row r="143" spans="1:48" ht="33.75" x14ac:dyDescent="0.25">
      <c r="B143" s="376" t="s">
        <v>721</v>
      </c>
      <c r="C143" s="377">
        <v>155</v>
      </c>
      <c r="D143" s="377">
        <v>165</v>
      </c>
      <c r="E143" s="377">
        <v>170</v>
      </c>
      <c r="F143" s="377">
        <v>173</v>
      </c>
      <c r="G143" s="377">
        <v>178</v>
      </c>
      <c r="H143" s="377">
        <v>181</v>
      </c>
      <c r="I143" s="377">
        <v>185</v>
      </c>
      <c r="J143" s="377">
        <v>190</v>
      </c>
      <c r="K143" s="377">
        <v>200</v>
      </c>
      <c r="L143" s="377">
        <v>201</v>
      </c>
      <c r="M143" s="386" t="s">
        <v>721</v>
      </c>
      <c r="N143" s="387">
        <v>206</v>
      </c>
      <c r="O143" s="387">
        <v>216</v>
      </c>
      <c r="P143" s="387">
        <v>223</v>
      </c>
      <c r="Q143" s="387">
        <v>229</v>
      </c>
      <c r="R143" s="387">
        <v>231</v>
      </c>
      <c r="S143" s="387">
        <v>235</v>
      </c>
      <c r="T143" s="387">
        <v>240</v>
      </c>
      <c r="U143" s="387">
        <v>244</v>
      </c>
      <c r="V143" s="387">
        <v>252</v>
      </c>
      <c r="W143" s="388">
        <v>253</v>
      </c>
    </row>
    <row r="144" spans="1:48" ht="33.75" x14ac:dyDescent="0.25">
      <c r="B144" s="371" t="s">
        <v>722</v>
      </c>
      <c r="C144" s="378">
        <v>11.5</v>
      </c>
      <c r="D144" s="378">
        <v>11.2</v>
      </c>
      <c r="E144" s="378">
        <v>11</v>
      </c>
      <c r="F144" s="378">
        <v>10.9</v>
      </c>
      <c r="G144" s="378">
        <v>10.7</v>
      </c>
      <c r="H144" s="378">
        <v>10.5</v>
      </c>
      <c r="I144" s="378">
        <v>10.4</v>
      </c>
      <c r="J144" s="378">
        <v>10.199999999999999</v>
      </c>
      <c r="K144" s="378">
        <v>10</v>
      </c>
      <c r="L144" s="378">
        <v>9.9</v>
      </c>
      <c r="M144" s="382" t="s">
        <v>722</v>
      </c>
      <c r="N144" s="389">
        <v>10.199999999999999</v>
      </c>
      <c r="O144" s="389">
        <v>9.9</v>
      </c>
      <c r="P144" s="389">
        <v>9.8000000000000007</v>
      </c>
      <c r="Q144" s="389">
        <v>9.6</v>
      </c>
      <c r="R144" s="389">
        <v>9.5</v>
      </c>
      <c r="S144" s="389">
        <v>9.4</v>
      </c>
      <c r="T144" s="389">
        <v>9.1999999999999993</v>
      </c>
      <c r="U144" s="389">
        <v>9.1</v>
      </c>
      <c r="V144" s="389">
        <v>8.9</v>
      </c>
      <c r="W144" s="390">
        <v>8.8000000000000007</v>
      </c>
    </row>
    <row r="145" spans="2:23" ht="33.75" x14ac:dyDescent="0.25">
      <c r="B145" s="371" t="s">
        <v>723</v>
      </c>
      <c r="C145" s="379" t="s">
        <v>237</v>
      </c>
      <c r="D145" s="379" t="s">
        <v>237</v>
      </c>
      <c r="E145" s="379">
        <v>1</v>
      </c>
      <c r="F145" s="379">
        <v>2</v>
      </c>
      <c r="G145" s="380">
        <v>3</v>
      </c>
      <c r="H145" s="380">
        <v>5</v>
      </c>
      <c r="I145" s="381">
        <v>7</v>
      </c>
      <c r="J145" s="380">
        <v>10</v>
      </c>
      <c r="K145" s="380">
        <v>14</v>
      </c>
      <c r="L145" s="380">
        <v>15</v>
      </c>
      <c r="M145" s="382" t="s">
        <v>723</v>
      </c>
      <c r="N145" s="391">
        <v>14</v>
      </c>
      <c r="O145" s="389">
        <v>20</v>
      </c>
      <c r="P145" s="389">
        <v>21</v>
      </c>
      <c r="Q145" s="389">
        <v>25</v>
      </c>
      <c r="R145" s="389">
        <v>26</v>
      </c>
      <c r="S145" s="389">
        <v>30</v>
      </c>
      <c r="T145" s="389">
        <v>33</v>
      </c>
      <c r="U145" s="389">
        <v>37</v>
      </c>
      <c r="V145" s="389">
        <v>41</v>
      </c>
      <c r="W145" s="390">
        <v>42</v>
      </c>
    </row>
    <row r="146" spans="2:23" ht="56.25" x14ac:dyDescent="0.25">
      <c r="B146" s="371" t="s">
        <v>724</v>
      </c>
      <c r="C146" s="378">
        <v>36</v>
      </c>
      <c r="D146" s="378">
        <v>40</v>
      </c>
      <c r="E146" s="378">
        <v>41</v>
      </c>
      <c r="F146" s="381">
        <v>43</v>
      </c>
      <c r="G146" s="378">
        <v>44</v>
      </c>
      <c r="H146" s="378">
        <v>45</v>
      </c>
      <c r="I146" s="381">
        <v>47</v>
      </c>
      <c r="J146" s="378">
        <v>49</v>
      </c>
      <c r="K146" s="380">
        <v>52</v>
      </c>
      <c r="L146" s="380">
        <v>53</v>
      </c>
      <c r="M146" s="382" t="s">
        <v>724</v>
      </c>
      <c r="N146" s="389">
        <v>38</v>
      </c>
      <c r="O146" s="389">
        <v>41</v>
      </c>
      <c r="P146" s="389">
        <v>43</v>
      </c>
      <c r="Q146" s="389">
        <v>45</v>
      </c>
      <c r="R146" s="389">
        <v>47</v>
      </c>
      <c r="S146" s="389">
        <v>50</v>
      </c>
      <c r="T146" s="389">
        <v>53</v>
      </c>
      <c r="U146" s="389">
        <v>55</v>
      </c>
      <c r="V146" s="389">
        <v>59</v>
      </c>
      <c r="W146" s="390">
        <v>60</v>
      </c>
    </row>
    <row r="147" spans="2:23" ht="33.75" x14ac:dyDescent="0.25">
      <c r="B147" s="371" t="s">
        <v>725</v>
      </c>
      <c r="C147" s="379">
        <v>6</v>
      </c>
      <c r="D147" s="379">
        <v>9</v>
      </c>
      <c r="E147" s="379">
        <v>11</v>
      </c>
      <c r="F147" s="381">
        <v>14</v>
      </c>
      <c r="G147" s="380">
        <v>15</v>
      </c>
      <c r="H147" s="380">
        <v>17</v>
      </c>
      <c r="I147" s="381">
        <v>19</v>
      </c>
      <c r="J147" s="378">
        <v>20</v>
      </c>
      <c r="K147" s="378">
        <v>23</v>
      </c>
      <c r="L147" s="380">
        <v>24</v>
      </c>
      <c r="M147" s="382" t="s">
        <v>725</v>
      </c>
      <c r="N147" s="391">
        <v>1</v>
      </c>
      <c r="O147" s="392">
        <v>5</v>
      </c>
      <c r="P147" s="392">
        <v>7</v>
      </c>
      <c r="Q147" s="392">
        <v>9</v>
      </c>
      <c r="R147" s="389">
        <v>11</v>
      </c>
      <c r="S147" s="389">
        <v>12</v>
      </c>
      <c r="T147" s="389">
        <v>14</v>
      </c>
      <c r="U147" s="389">
        <v>17</v>
      </c>
      <c r="V147" s="389">
        <v>20</v>
      </c>
      <c r="W147" s="390">
        <v>21</v>
      </c>
    </row>
    <row r="148" spans="2:23" ht="33.75" x14ac:dyDescent="0.25">
      <c r="B148" s="371" t="s">
        <v>726</v>
      </c>
      <c r="C148" s="378">
        <v>6</v>
      </c>
      <c r="D148" s="378">
        <v>5.9</v>
      </c>
      <c r="E148" s="378">
        <v>5.7</v>
      </c>
      <c r="F148" s="378">
        <v>5.6</v>
      </c>
      <c r="G148" s="378">
        <v>5.4</v>
      </c>
      <c r="H148" s="378">
        <v>5.3</v>
      </c>
      <c r="I148" s="381">
        <v>5.2</v>
      </c>
      <c r="J148" s="378">
        <v>5.0999999999999996</v>
      </c>
      <c r="K148" s="378">
        <v>5</v>
      </c>
      <c r="L148" s="378">
        <v>4.9000000000000004</v>
      </c>
      <c r="M148" s="382" t="s">
        <v>735</v>
      </c>
      <c r="N148" s="391">
        <v>4</v>
      </c>
      <c r="O148" s="392">
        <v>7</v>
      </c>
      <c r="P148" s="392">
        <v>8</v>
      </c>
      <c r="Q148" s="379" t="s">
        <v>736</v>
      </c>
      <c r="R148" s="389">
        <v>10</v>
      </c>
      <c r="S148" s="389">
        <v>11</v>
      </c>
      <c r="T148" s="389">
        <v>12</v>
      </c>
      <c r="U148" s="389">
        <v>14</v>
      </c>
      <c r="V148" s="389">
        <v>15</v>
      </c>
      <c r="W148" s="390">
        <v>16</v>
      </c>
    </row>
    <row r="149" spans="2:23" ht="33.75" customHeight="1" x14ac:dyDescent="0.25">
      <c r="B149" s="371" t="s">
        <v>727</v>
      </c>
      <c r="C149" s="378">
        <v>8.35</v>
      </c>
      <c r="D149" s="378">
        <v>8.2799999999999994</v>
      </c>
      <c r="E149" s="378">
        <v>8.17</v>
      </c>
      <c r="F149" s="378">
        <v>8.0500000000000007</v>
      </c>
      <c r="G149" s="378" t="s">
        <v>730</v>
      </c>
      <c r="H149" s="378">
        <v>7.4</v>
      </c>
      <c r="I149" s="378">
        <v>7.28</v>
      </c>
      <c r="J149" s="378" t="s">
        <v>731</v>
      </c>
      <c r="K149" s="378">
        <v>7.05</v>
      </c>
      <c r="L149" s="378">
        <v>7</v>
      </c>
      <c r="M149" s="382" t="s">
        <v>726</v>
      </c>
      <c r="N149" s="389">
        <v>5.0999999999999996</v>
      </c>
      <c r="O149" s="389">
        <v>4.9000000000000004</v>
      </c>
      <c r="P149" s="389">
        <v>4.8</v>
      </c>
      <c r="Q149" s="379" t="s">
        <v>736</v>
      </c>
      <c r="R149" s="389">
        <v>4.7</v>
      </c>
      <c r="S149" s="389">
        <v>4.5999999999999996</v>
      </c>
      <c r="T149" s="389">
        <v>4.5</v>
      </c>
      <c r="U149" s="389">
        <v>4.4000000000000004</v>
      </c>
      <c r="V149" s="389">
        <v>4.2</v>
      </c>
      <c r="W149" s="390">
        <v>4.0999999999999996</v>
      </c>
    </row>
    <row r="150" spans="2:23" ht="22.5" x14ac:dyDescent="0.25">
      <c r="B150" s="371"/>
      <c r="C150" s="378"/>
      <c r="D150" s="378"/>
      <c r="E150" s="378"/>
      <c r="F150" s="378"/>
      <c r="G150" s="378"/>
      <c r="H150" s="378"/>
      <c r="I150" s="378"/>
      <c r="J150" s="378"/>
      <c r="K150" s="378"/>
      <c r="L150" s="378"/>
      <c r="M150" s="382" t="s">
        <v>737</v>
      </c>
      <c r="N150" s="393">
        <v>12.55</v>
      </c>
      <c r="O150" s="393">
        <v>12.46</v>
      </c>
      <c r="P150" s="393">
        <v>12.37</v>
      </c>
      <c r="Q150" s="393">
        <v>12.28</v>
      </c>
      <c r="R150" s="393">
        <v>12.18</v>
      </c>
      <c r="S150" s="393">
        <v>12.09</v>
      </c>
      <c r="T150" s="393">
        <v>12</v>
      </c>
      <c r="U150" s="393">
        <v>11.51</v>
      </c>
      <c r="V150" s="393">
        <v>11.45</v>
      </c>
      <c r="W150" s="393">
        <v>11.4</v>
      </c>
    </row>
    <row r="151" spans="2:23" ht="22.5" x14ac:dyDescent="0.25">
      <c r="B151" s="371" t="s">
        <v>728</v>
      </c>
      <c r="C151" s="372"/>
      <c r="D151" s="828" t="s">
        <v>729</v>
      </c>
      <c r="E151" s="828"/>
      <c r="F151" s="828"/>
      <c r="G151" s="828"/>
      <c r="H151" s="372"/>
      <c r="I151" s="371" t="s">
        <v>732</v>
      </c>
      <c r="J151" s="371" t="s">
        <v>733</v>
      </c>
      <c r="K151" s="371" t="s">
        <v>734</v>
      </c>
      <c r="L151" s="378">
        <v>55</v>
      </c>
      <c r="M151" s="382" t="s">
        <v>728</v>
      </c>
      <c r="N151" s="372"/>
      <c r="O151" s="819" t="s">
        <v>729</v>
      </c>
      <c r="P151" s="819"/>
      <c r="Q151" s="819"/>
      <c r="R151" s="819"/>
      <c r="S151" s="372"/>
      <c r="T151" s="393" t="s">
        <v>738</v>
      </c>
      <c r="U151" s="393">
        <v>55</v>
      </c>
      <c r="V151" s="393">
        <v>52</v>
      </c>
      <c r="W151" s="390">
        <v>46</v>
      </c>
    </row>
    <row r="155" spans="2:23" ht="131.25" customHeight="1" thickBot="1" x14ac:dyDescent="0.3">
      <c r="B155" s="821" t="s">
        <v>741</v>
      </c>
      <c r="C155" s="821"/>
      <c r="D155" s="821"/>
      <c r="E155" s="821"/>
      <c r="F155" s="821"/>
      <c r="G155" s="821"/>
      <c r="H155" s="821"/>
      <c r="I155" s="821"/>
      <c r="J155" s="821"/>
      <c r="K155" s="821"/>
      <c r="L155" s="821"/>
      <c r="M155" s="821" t="s">
        <v>744</v>
      </c>
      <c r="N155" s="821"/>
      <c r="O155" s="821"/>
      <c r="P155" s="821"/>
      <c r="Q155" s="821"/>
      <c r="R155" s="821"/>
      <c r="S155" s="821"/>
      <c r="T155" s="821"/>
      <c r="U155" s="821"/>
      <c r="V155" s="297"/>
    </row>
    <row r="156" spans="2:23" ht="37.5" customHeight="1" thickBot="1" x14ac:dyDescent="0.3">
      <c r="B156" s="394"/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82" t="s">
        <v>715</v>
      </c>
      <c r="N156" s="822" t="s">
        <v>745</v>
      </c>
      <c r="O156" s="823"/>
      <c r="P156" s="817" t="s">
        <v>717</v>
      </c>
      <c r="Q156" s="825"/>
      <c r="R156" s="817" t="s">
        <v>718</v>
      </c>
      <c r="S156" s="825"/>
      <c r="T156" s="817" t="s">
        <v>719</v>
      </c>
      <c r="U156" s="825"/>
      <c r="V156" s="817" t="s">
        <v>720</v>
      </c>
      <c r="W156" s="818"/>
    </row>
    <row r="157" spans="2:23" ht="22.5" customHeight="1" thickBot="1" x14ac:dyDescent="0.3"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72"/>
      <c r="N157" s="383">
        <v>1</v>
      </c>
      <c r="O157" s="384">
        <v>2</v>
      </c>
      <c r="P157" s="384">
        <v>3</v>
      </c>
      <c r="Q157" s="384">
        <v>4</v>
      </c>
      <c r="R157" s="384">
        <v>5</v>
      </c>
      <c r="S157" s="383">
        <v>6</v>
      </c>
      <c r="T157" s="383">
        <v>7</v>
      </c>
      <c r="U157" s="384">
        <v>8</v>
      </c>
      <c r="V157" s="384">
        <v>9</v>
      </c>
      <c r="W157" s="396">
        <v>10</v>
      </c>
    </row>
    <row r="158" spans="2:23" ht="22.5" x14ac:dyDescent="0.25">
      <c r="B158" s="395" t="s">
        <v>721</v>
      </c>
      <c r="C158" s="382">
        <v>151</v>
      </c>
      <c r="D158" s="389">
        <v>160</v>
      </c>
      <c r="E158" s="389">
        <v>165</v>
      </c>
      <c r="F158" s="389">
        <v>170</v>
      </c>
      <c r="G158" s="389">
        <v>173</v>
      </c>
      <c r="H158" s="393">
        <v>177</v>
      </c>
      <c r="I158" s="389">
        <v>181</v>
      </c>
      <c r="J158" s="393">
        <v>185</v>
      </c>
      <c r="K158" s="389">
        <v>192</v>
      </c>
      <c r="L158" s="389">
        <v>193</v>
      </c>
      <c r="M158" s="386" t="s">
        <v>721</v>
      </c>
      <c r="N158" s="387">
        <v>210</v>
      </c>
      <c r="O158" s="387">
        <v>218</v>
      </c>
      <c r="P158" s="387">
        <v>223</v>
      </c>
      <c r="Q158" s="387">
        <v>228</v>
      </c>
      <c r="R158" s="387">
        <v>231</v>
      </c>
      <c r="S158" s="387">
        <v>236</v>
      </c>
      <c r="T158" s="387">
        <v>241</v>
      </c>
      <c r="U158" s="387">
        <v>246</v>
      </c>
      <c r="V158" s="387">
        <v>253</v>
      </c>
      <c r="W158" s="387">
        <v>254</v>
      </c>
    </row>
    <row r="159" spans="2:23" ht="27" customHeight="1" x14ac:dyDescent="0.25">
      <c r="B159" s="395" t="s">
        <v>722</v>
      </c>
      <c r="C159" s="382">
        <v>12</v>
      </c>
      <c r="D159" s="389">
        <v>11.8</v>
      </c>
      <c r="E159" s="389">
        <v>11.5</v>
      </c>
      <c r="F159" s="389">
        <v>11.2</v>
      </c>
      <c r="G159" s="389">
        <v>11.1</v>
      </c>
      <c r="H159" s="393">
        <v>11</v>
      </c>
      <c r="I159" s="389">
        <v>10.8</v>
      </c>
      <c r="J159" s="393">
        <v>10.6</v>
      </c>
      <c r="K159" s="389">
        <v>10.199999999999999</v>
      </c>
      <c r="L159" s="389">
        <v>10.1</v>
      </c>
      <c r="M159" s="382" t="s">
        <v>722</v>
      </c>
      <c r="N159" s="389">
        <v>10.5</v>
      </c>
      <c r="O159" s="389">
        <v>10.199999999999999</v>
      </c>
      <c r="P159" s="389">
        <v>10</v>
      </c>
      <c r="Q159" s="389">
        <v>9.9</v>
      </c>
      <c r="R159" s="389">
        <v>9.6999999999999993</v>
      </c>
      <c r="S159" s="389">
        <v>9.6</v>
      </c>
      <c r="T159" s="389">
        <v>9.4</v>
      </c>
      <c r="U159" s="389">
        <v>9.3000000000000007</v>
      </c>
      <c r="V159" s="389">
        <v>9.1</v>
      </c>
      <c r="W159" s="389">
        <v>9.1999999999999993</v>
      </c>
    </row>
    <row r="160" spans="2:23" ht="33.75" x14ac:dyDescent="0.25">
      <c r="B160" s="395" t="s">
        <v>723</v>
      </c>
      <c r="C160" s="371" t="s">
        <v>237</v>
      </c>
      <c r="D160" s="379" t="s">
        <v>237</v>
      </c>
      <c r="E160" s="379" t="s">
        <v>237</v>
      </c>
      <c r="F160" s="392">
        <v>1</v>
      </c>
      <c r="G160" s="391">
        <v>2</v>
      </c>
      <c r="H160" s="389">
        <v>3</v>
      </c>
      <c r="I160" s="392">
        <v>4</v>
      </c>
      <c r="J160" s="389">
        <v>6</v>
      </c>
      <c r="K160" s="389">
        <v>10</v>
      </c>
      <c r="L160" s="389">
        <v>11</v>
      </c>
      <c r="M160" s="382" t="s">
        <v>723</v>
      </c>
      <c r="N160" s="391">
        <v>18</v>
      </c>
      <c r="O160" s="389">
        <v>20</v>
      </c>
      <c r="P160" s="389">
        <v>24</v>
      </c>
      <c r="Q160" s="389">
        <v>27</v>
      </c>
      <c r="R160" s="379" t="s">
        <v>237</v>
      </c>
      <c r="S160" s="389">
        <v>30</v>
      </c>
      <c r="T160" s="389">
        <v>32</v>
      </c>
      <c r="U160" s="389">
        <v>35</v>
      </c>
      <c r="V160" s="389">
        <v>41</v>
      </c>
      <c r="W160" s="389">
        <v>42</v>
      </c>
    </row>
    <row r="161" spans="2:23" ht="56.25" x14ac:dyDescent="0.25">
      <c r="B161" s="395" t="s">
        <v>724</v>
      </c>
      <c r="C161" s="382">
        <v>30</v>
      </c>
      <c r="D161" s="389">
        <v>33</v>
      </c>
      <c r="E161" s="389">
        <v>35</v>
      </c>
      <c r="F161" s="389">
        <v>37</v>
      </c>
      <c r="G161" s="389">
        <v>39</v>
      </c>
      <c r="H161" s="393">
        <v>40</v>
      </c>
      <c r="I161" s="392">
        <v>42</v>
      </c>
      <c r="J161" s="393">
        <v>45</v>
      </c>
      <c r="K161" s="389">
        <v>48</v>
      </c>
      <c r="L161" s="389">
        <v>49</v>
      </c>
      <c r="M161" s="382" t="s">
        <v>724</v>
      </c>
      <c r="N161" s="389">
        <v>36</v>
      </c>
      <c r="O161" s="389">
        <v>39</v>
      </c>
      <c r="P161" s="389">
        <v>41</v>
      </c>
      <c r="Q161" s="389">
        <v>42</v>
      </c>
      <c r="R161" s="389">
        <v>44</v>
      </c>
      <c r="S161" s="389">
        <v>46</v>
      </c>
      <c r="T161" s="389">
        <v>48</v>
      </c>
      <c r="U161" s="389">
        <v>51</v>
      </c>
      <c r="V161" s="389">
        <v>54</v>
      </c>
      <c r="W161" s="389">
        <v>55</v>
      </c>
    </row>
    <row r="162" spans="2:23" ht="33.75" x14ac:dyDescent="0.25">
      <c r="B162" s="395" t="s">
        <v>725</v>
      </c>
      <c r="C162" s="393">
        <v>3</v>
      </c>
      <c r="D162" s="392">
        <v>7</v>
      </c>
      <c r="E162" s="392">
        <v>9</v>
      </c>
      <c r="F162" s="389">
        <v>11</v>
      </c>
      <c r="G162" s="391">
        <v>12</v>
      </c>
      <c r="H162" s="389">
        <v>14</v>
      </c>
      <c r="I162" s="392">
        <v>16</v>
      </c>
      <c r="J162" s="389">
        <v>18</v>
      </c>
      <c r="K162" s="389">
        <v>21</v>
      </c>
      <c r="L162" s="389">
        <v>22</v>
      </c>
      <c r="M162" s="382" t="s">
        <v>725</v>
      </c>
      <c r="N162" s="391">
        <v>1</v>
      </c>
      <c r="O162" s="392">
        <v>4</v>
      </c>
      <c r="P162" s="392">
        <v>6</v>
      </c>
      <c r="Q162" s="392">
        <v>8</v>
      </c>
      <c r="R162" s="389">
        <v>10</v>
      </c>
      <c r="S162" s="391">
        <v>12</v>
      </c>
      <c r="T162" s="391">
        <v>14</v>
      </c>
      <c r="U162" s="389">
        <v>16</v>
      </c>
      <c r="V162" s="389">
        <v>19</v>
      </c>
      <c r="W162" s="389">
        <v>20</v>
      </c>
    </row>
    <row r="163" spans="2:23" ht="33.75" x14ac:dyDescent="0.25">
      <c r="B163" s="395"/>
      <c r="C163" s="393"/>
      <c r="D163" s="392"/>
      <c r="E163" s="392"/>
      <c r="F163" s="389"/>
      <c r="G163" s="391"/>
      <c r="H163" s="389"/>
      <c r="I163" s="392"/>
      <c r="J163" s="389"/>
      <c r="K163" s="389"/>
      <c r="L163" s="389"/>
      <c r="M163" s="382" t="s">
        <v>735</v>
      </c>
      <c r="N163" s="391">
        <v>5</v>
      </c>
      <c r="O163" s="392">
        <v>7</v>
      </c>
      <c r="P163" s="392">
        <v>8</v>
      </c>
      <c r="Q163" s="392">
        <v>9</v>
      </c>
      <c r="R163" s="379" t="s">
        <v>237</v>
      </c>
      <c r="S163" s="391">
        <v>10</v>
      </c>
      <c r="T163" s="391">
        <v>11</v>
      </c>
      <c r="U163" s="389">
        <v>12</v>
      </c>
      <c r="V163" s="389">
        <v>15</v>
      </c>
      <c r="W163" s="389">
        <v>16</v>
      </c>
    </row>
    <row r="164" spans="2:23" ht="22.5" x14ac:dyDescent="0.25">
      <c r="B164" s="395" t="s">
        <v>743</v>
      </c>
      <c r="C164" s="382">
        <v>6</v>
      </c>
      <c r="D164" s="389">
        <v>5.9</v>
      </c>
      <c r="E164" s="389">
        <v>5.7</v>
      </c>
      <c r="F164" s="389">
        <v>5.6</v>
      </c>
      <c r="G164" s="389">
        <v>5.5</v>
      </c>
      <c r="H164" s="393">
        <v>5.4</v>
      </c>
      <c r="I164" s="389">
        <v>5.3</v>
      </c>
      <c r="J164" s="393">
        <v>5.2</v>
      </c>
      <c r="K164" s="389">
        <v>5</v>
      </c>
      <c r="L164" s="389">
        <v>4.9000000000000004</v>
      </c>
      <c r="M164" s="382" t="s">
        <v>726</v>
      </c>
      <c r="N164" s="389">
        <v>5.0999999999999996</v>
      </c>
      <c r="O164" s="389">
        <v>5</v>
      </c>
      <c r="P164" s="389">
        <v>4.9000000000000004</v>
      </c>
      <c r="Q164" s="389">
        <v>4.8</v>
      </c>
      <c r="R164" s="379" t="s">
        <v>237</v>
      </c>
      <c r="S164" s="389">
        <v>4.7</v>
      </c>
      <c r="T164" s="389">
        <v>4.5999999999999996</v>
      </c>
      <c r="U164" s="389">
        <v>4.5</v>
      </c>
      <c r="V164" s="389">
        <v>4.3</v>
      </c>
      <c r="W164" s="389">
        <v>4.2</v>
      </c>
    </row>
    <row r="165" spans="2:23" ht="22.5" x14ac:dyDescent="0.25">
      <c r="B165" s="395" t="s">
        <v>727</v>
      </c>
      <c r="C165" s="382">
        <v>8.3000000000000007</v>
      </c>
      <c r="D165" s="389">
        <v>8.2100000000000009</v>
      </c>
      <c r="E165" s="389">
        <v>8.1199999999999992</v>
      </c>
      <c r="F165" s="389">
        <v>8.01</v>
      </c>
      <c r="G165" s="389">
        <v>7.5</v>
      </c>
      <c r="H165" s="393">
        <v>7.38</v>
      </c>
      <c r="I165" s="389">
        <v>7.25</v>
      </c>
      <c r="J165" s="393">
        <v>7.11</v>
      </c>
      <c r="K165" s="389">
        <v>7</v>
      </c>
      <c r="L165" s="389">
        <v>6.55</v>
      </c>
      <c r="M165" s="382" t="s">
        <v>737</v>
      </c>
      <c r="N165" s="393">
        <v>12.46</v>
      </c>
      <c r="O165" s="393">
        <v>12.37</v>
      </c>
      <c r="P165" s="393">
        <v>12.28</v>
      </c>
      <c r="Q165" s="393">
        <v>12.18</v>
      </c>
      <c r="R165" s="393">
        <v>12.09</v>
      </c>
      <c r="S165" s="393">
        <v>12</v>
      </c>
      <c r="T165" s="393">
        <v>11.51</v>
      </c>
      <c r="U165" s="393">
        <v>11.45</v>
      </c>
      <c r="V165" s="393">
        <v>11.4</v>
      </c>
      <c r="W165" s="393">
        <v>11.3</v>
      </c>
    </row>
    <row r="166" spans="2:23" ht="22.5" x14ac:dyDescent="0.25">
      <c r="B166" s="382" t="s">
        <v>728</v>
      </c>
      <c r="H166" s="382" t="s">
        <v>742</v>
      </c>
      <c r="I166" s="393" t="s">
        <v>738</v>
      </c>
      <c r="J166" s="393">
        <v>55</v>
      </c>
      <c r="K166" s="389">
        <v>53</v>
      </c>
      <c r="L166" s="389">
        <v>50</v>
      </c>
      <c r="M166" s="382" t="s">
        <v>728</v>
      </c>
      <c r="N166" s="819" t="s">
        <v>729</v>
      </c>
      <c r="O166" s="819"/>
      <c r="P166" s="819"/>
      <c r="Q166" s="819"/>
      <c r="R166" s="393" t="s">
        <v>738</v>
      </c>
      <c r="S166" s="389">
        <v>55</v>
      </c>
      <c r="T166" s="389">
        <v>52</v>
      </c>
      <c r="U166" s="393">
        <v>46</v>
      </c>
      <c r="V166" s="389">
        <v>43</v>
      </c>
      <c r="W166" s="389">
        <v>40</v>
      </c>
    </row>
    <row r="170" spans="2:23" ht="12.75" customHeight="1" x14ac:dyDescent="0.25"/>
    <row r="180" ht="15" customHeight="1" x14ac:dyDescent="0.25"/>
    <row r="181" ht="12.75" customHeight="1" x14ac:dyDescent="0.25"/>
  </sheetData>
  <mergeCells count="46">
    <mergeCell ref="N166:Q166"/>
    <mergeCell ref="N156:O156"/>
    <mergeCell ref="P156:Q156"/>
    <mergeCell ref="C1:L1"/>
    <mergeCell ref="N1:W1"/>
    <mergeCell ref="B139:L139"/>
    <mergeCell ref="B155:L155"/>
    <mergeCell ref="C141:D141"/>
    <mergeCell ref="R156:S156"/>
    <mergeCell ref="T156:U156"/>
    <mergeCell ref="E141:F141"/>
    <mergeCell ref="G141:H141"/>
    <mergeCell ref="I141:J141"/>
    <mergeCell ref="D151:G151"/>
    <mergeCell ref="K141:L141"/>
    <mergeCell ref="V156:W156"/>
    <mergeCell ref="O151:R151"/>
    <mergeCell ref="M139:W139"/>
    <mergeCell ref="M155:U155"/>
    <mergeCell ref="N141:O141"/>
    <mergeCell ref="P141:Q141"/>
    <mergeCell ref="R141:S141"/>
    <mergeCell ref="T141:U141"/>
    <mergeCell ref="V141:W141"/>
    <mergeCell ref="AM1:AV1"/>
    <mergeCell ref="C2:D2"/>
    <mergeCell ref="E2:F2"/>
    <mergeCell ref="G2:H2"/>
    <mergeCell ref="I2:J2"/>
    <mergeCell ref="K2:L2"/>
    <mergeCell ref="N2:O2"/>
    <mergeCell ref="P2:Q2"/>
    <mergeCell ref="R2:S2"/>
    <mergeCell ref="T2:U2"/>
    <mergeCell ref="V2:W2"/>
    <mergeCell ref="AB2:AC2"/>
    <mergeCell ref="AS2:AT2"/>
    <mergeCell ref="AB1:AK1"/>
    <mergeCell ref="AJ2:AK2"/>
    <mergeCell ref="AD2:AE2"/>
    <mergeCell ref="AU2:AV2"/>
    <mergeCell ref="AF2:AG2"/>
    <mergeCell ref="AH2:AI2"/>
    <mergeCell ref="AM2:AN2"/>
    <mergeCell ref="AO2:AP2"/>
    <mergeCell ref="AQ2:AR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92D050"/>
    <pageSetUpPr fitToPage="1"/>
  </sheetPr>
  <dimension ref="B1:T59"/>
  <sheetViews>
    <sheetView showGridLines="0" tabSelected="1" topLeftCell="A13" zoomScale="80" zoomScaleNormal="80" workbookViewId="0">
      <selection activeCell="R17" sqref="R17"/>
    </sheetView>
  </sheetViews>
  <sheetFormatPr defaultRowHeight="15" x14ac:dyDescent="0.25"/>
  <cols>
    <col min="1" max="1" width="1.5703125" customWidth="1"/>
    <col min="2" max="2" width="3.85546875" customWidth="1"/>
    <col min="3" max="3" width="4.85546875" customWidth="1"/>
    <col min="4" max="4" width="7" customWidth="1"/>
    <col min="5" max="5" width="6.7109375" customWidth="1"/>
    <col min="6" max="6" width="6.7109375" hidden="1" customWidth="1"/>
    <col min="7" max="7" width="8.5703125" customWidth="1"/>
    <col min="8" max="8" width="1.7109375" customWidth="1"/>
    <col min="9" max="9" width="6.85546875" customWidth="1"/>
    <col min="10" max="10" width="9.140625" customWidth="1"/>
    <col min="11" max="11" width="7.85546875" customWidth="1"/>
    <col min="12" max="12" width="8.28515625" customWidth="1"/>
    <col min="13" max="13" width="8.42578125" customWidth="1"/>
    <col min="14" max="14" width="6" customWidth="1"/>
    <col min="15" max="15" width="4.42578125" customWidth="1"/>
    <col min="16" max="16" width="7.7109375" customWidth="1"/>
    <col min="17" max="17" width="7.5703125" customWidth="1"/>
    <col min="18" max="18" width="8.5703125" customWidth="1"/>
  </cols>
  <sheetData>
    <row r="1" spans="2:20" ht="18.75" x14ac:dyDescent="0.25">
      <c r="B1" s="633" t="s">
        <v>225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</row>
    <row r="2" spans="2:20" ht="18.75" x14ac:dyDescent="0.25">
      <c r="B2" s="634" t="str">
        <f>ODK!B2</f>
        <v>Иванов Иван Иванович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365"/>
      <c r="T2" s="365"/>
    </row>
    <row r="3" spans="2:20" ht="21" customHeight="1" thickBot="1" x14ac:dyDescent="0.3">
      <c r="B3" s="635" t="s">
        <v>226</v>
      </c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365"/>
      <c r="T3" s="365"/>
    </row>
    <row r="4" spans="2:20" ht="16.5" thickBot="1" x14ac:dyDescent="0.3">
      <c r="B4" s="636" t="s">
        <v>227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8"/>
    </row>
    <row r="5" spans="2:20" ht="33" customHeight="1" x14ac:dyDescent="0.25">
      <c r="B5" s="639" t="s">
        <v>228</v>
      </c>
      <c r="C5" s="640"/>
      <c r="D5" s="640"/>
      <c r="E5" s="640" t="s">
        <v>229</v>
      </c>
      <c r="F5" s="640"/>
      <c r="G5" s="640"/>
      <c r="H5" s="640"/>
      <c r="I5" s="640" t="s">
        <v>290</v>
      </c>
      <c r="J5" s="640"/>
      <c r="K5" s="640" t="s">
        <v>230</v>
      </c>
      <c r="L5" s="640"/>
      <c r="M5" s="640" t="s">
        <v>231</v>
      </c>
      <c r="N5" s="640"/>
      <c r="O5" s="640"/>
      <c r="P5" s="640" t="s">
        <v>232</v>
      </c>
      <c r="Q5" s="640"/>
      <c r="R5" s="641"/>
    </row>
    <row r="6" spans="2:20" ht="16.5" thickBot="1" x14ac:dyDescent="0.3">
      <c r="B6" s="629">
        <f>IDK!D15</f>
        <v>2</v>
      </c>
      <c r="C6" s="630"/>
      <c r="D6" s="630"/>
      <c r="E6" s="630">
        <f>IDK!D33</f>
        <v>4</v>
      </c>
      <c r="F6" s="630"/>
      <c r="G6" s="630"/>
      <c r="H6" s="630"/>
      <c r="I6" s="630">
        <f>IDK!D53</f>
        <v>3</v>
      </c>
      <c r="J6" s="630"/>
      <c r="K6" s="642">
        <f>IDK!D67</f>
        <v>3</v>
      </c>
      <c r="L6" s="642"/>
      <c r="M6" s="630">
        <f>IDK!D91</f>
        <v>4</v>
      </c>
      <c r="N6" s="630"/>
      <c r="O6" s="630"/>
      <c r="P6" s="631">
        <f>IDK!D99</f>
        <v>3</v>
      </c>
      <c r="Q6" s="631"/>
      <c r="R6" s="632"/>
    </row>
    <row r="7" spans="2:20" ht="14.25" customHeight="1" thickTop="1" x14ac:dyDescent="0.25">
      <c r="B7" s="681" t="s">
        <v>700</v>
      </c>
      <c r="C7" s="682"/>
      <c r="D7" s="683"/>
      <c r="E7" s="693" t="s">
        <v>267</v>
      </c>
      <c r="F7" s="833"/>
      <c r="G7" s="691">
        <f>$K$8-20*$K$8/100</f>
        <v>0.64</v>
      </c>
      <c r="H7" s="237"/>
      <c r="I7" s="699">
        <f>$K$8-10*$K$8/100</f>
        <v>0.72000000000000008</v>
      </c>
      <c r="J7" s="657" t="s">
        <v>265</v>
      </c>
      <c r="K7" s="701" t="s">
        <v>263</v>
      </c>
      <c r="L7" s="702"/>
      <c r="M7" s="697">
        <f>$K$8+10*$K$8/100</f>
        <v>0.88</v>
      </c>
      <c r="N7" s="695" t="s">
        <v>268</v>
      </c>
      <c r="O7" s="237"/>
      <c r="P7" s="693" t="s">
        <v>266</v>
      </c>
      <c r="Q7" s="691">
        <f>$K$8+20*$K$8/100</f>
        <v>0.96000000000000008</v>
      </c>
      <c r="R7" s="237"/>
    </row>
    <row r="8" spans="2:20" ht="16.5" thickBot="1" x14ac:dyDescent="0.3">
      <c r="B8" s="684"/>
      <c r="C8" s="685"/>
      <c r="D8" s="686"/>
      <c r="E8" s="694"/>
      <c r="F8" s="834"/>
      <c r="G8" s="692"/>
      <c r="H8" s="82"/>
      <c r="I8" s="700"/>
      <c r="J8" s="696"/>
      <c r="K8" s="363">
        <f>IDK!B59</f>
        <v>0.8</v>
      </c>
      <c r="L8" s="364" t="s">
        <v>262</v>
      </c>
      <c r="M8" s="698"/>
      <c r="N8" s="696"/>
      <c r="O8" s="82"/>
      <c r="P8" s="694"/>
      <c r="Q8" s="692"/>
      <c r="R8" s="82"/>
    </row>
    <row r="9" spans="2:20" ht="24.75" customHeight="1" thickBot="1" x14ac:dyDescent="0.3">
      <c r="B9" s="687" t="s">
        <v>667</v>
      </c>
      <c r="C9" s="688"/>
      <c r="D9" s="689"/>
      <c r="E9" s="84">
        <f>K9-20*K9/100</f>
        <v>41.973333333333336</v>
      </c>
      <c r="F9" s="835"/>
      <c r="G9" s="79" t="s">
        <v>264</v>
      </c>
      <c r="H9" s="80"/>
      <c r="I9" s="84">
        <f>K9-10*K9/100</f>
        <v>47.22</v>
      </c>
      <c r="J9" s="80" t="s">
        <v>264</v>
      </c>
      <c r="K9" s="362">
        <f>(45+ODK!B171*4/60*(ODK!B175*4-ODK!B171*4))</f>
        <v>52.466666666666669</v>
      </c>
      <c r="L9" s="81" t="s">
        <v>264</v>
      </c>
      <c r="M9" s="84">
        <f>K9+10*K9/100</f>
        <v>57.713333333333338</v>
      </c>
      <c r="N9" s="79" t="s">
        <v>264</v>
      </c>
      <c r="O9" s="80"/>
      <c r="P9" s="84">
        <f>K9+20*K9/100</f>
        <v>62.96</v>
      </c>
      <c r="Q9" s="79" t="s">
        <v>264</v>
      </c>
      <c r="R9" s="80"/>
    </row>
    <row r="10" spans="2:20" ht="15.75" x14ac:dyDescent="0.25">
      <c r="B10" s="690" t="s">
        <v>233</v>
      </c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</row>
    <row r="11" spans="2:20" ht="16.5" customHeight="1" x14ac:dyDescent="0.25">
      <c r="B11" s="675"/>
      <c r="C11" s="675"/>
      <c r="D11" s="675"/>
      <c r="E11" s="675"/>
      <c r="F11" s="675"/>
      <c r="G11" s="675"/>
      <c r="H11" s="675"/>
      <c r="I11" s="675"/>
      <c r="J11" s="675"/>
      <c r="K11" s="109"/>
      <c r="L11" s="679" t="s">
        <v>696</v>
      </c>
      <c r="M11" s="680"/>
      <c r="N11" s="680"/>
      <c r="O11" s="680"/>
      <c r="P11" s="676">
        <f>'ИР-тек'!B11</f>
        <v>5.2</v>
      </c>
      <c r="Q11" s="677"/>
      <c r="R11" s="349"/>
    </row>
    <row r="12" spans="2:20" ht="16.5" customHeight="1" x14ac:dyDescent="0.25">
      <c r="B12" s="657" t="s">
        <v>706</v>
      </c>
      <c r="C12" s="657"/>
      <c r="D12" s="657"/>
      <c r="E12" s="657"/>
      <c r="F12" s="657"/>
      <c r="G12" s="657"/>
      <c r="H12" s="657"/>
      <c r="I12" s="657"/>
      <c r="J12" s="657"/>
      <c r="K12" s="657"/>
      <c r="L12" s="657"/>
      <c r="M12" s="678"/>
      <c r="N12" s="678"/>
      <c r="O12" s="105"/>
      <c r="P12" s="675" t="s">
        <v>703</v>
      </c>
      <c r="Q12" s="675"/>
      <c r="R12" s="350"/>
    </row>
    <row r="13" spans="2:20" ht="16.5" customHeight="1" x14ac:dyDescent="0.25">
      <c r="B13" s="657" t="s">
        <v>707</v>
      </c>
      <c r="C13" s="657"/>
      <c r="D13" s="657"/>
      <c r="E13" s="657"/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75" t="s">
        <v>704</v>
      </c>
      <c r="Q13" s="675"/>
      <c r="R13" s="350"/>
    </row>
    <row r="14" spans="2:20" ht="16.5" customHeight="1" x14ac:dyDescent="0.25">
      <c r="B14" s="657" t="s">
        <v>708</v>
      </c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75" t="s">
        <v>705</v>
      </c>
      <c r="Q14" s="675"/>
      <c r="R14" s="350"/>
    </row>
    <row r="15" spans="2:20" ht="16.5" thickBot="1" x14ac:dyDescent="0.3">
      <c r="B15" s="658" t="s">
        <v>238</v>
      </c>
      <c r="C15" s="65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8"/>
      <c r="O15" s="658"/>
      <c r="P15" s="658"/>
      <c r="Q15" s="658"/>
      <c r="R15" s="658"/>
    </row>
    <row r="16" spans="2:20" ht="32.25" customHeight="1" thickBot="1" x14ac:dyDescent="0.3">
      <c r="B16" s="659" t="s">
        <v>239</v>
      </c>
      <c r="C16" s="73"/>
      <c r="D16" s="662" t="s">
        <v>240</v>
      </c>
      <c r="E16" s="663"/>
      <c r="F16" s="83"/>
      <c r="G16" s="83" t="s">
        <v>241</v>
      </c>
      <c r="H16" s="662" t="s">
        <v>242</v>
      </c>
      <c r="I16" s="663"/>
      <c r="J16" s="662" t="s">
        <v>243</v>
      </c>
      <c r="K16" s="664"/>
      <c r="L16" s="664"/>
      <c r="M16" s="664"/>
      <c r="N16" s="664"/>
      <c r="O16" s="663"/>
      <c r="P16" s="74" t="s">
        <v>244</v>
      </c>
      <c r="Q16" s="72" t="s">
        <v>235</v>
      </c>
      <c r="R16" s="361" t="s">
        <v>699</v>
      </c>
      <c r="S16" s="351"/>
    </row>
    <row r="17" spans="2:19" ht="24.95" customHeight="1" thickBot="1" x14ac:dyDescent="0.3">
      <c r="B17" s="660"/>
      <c r="C17" s="659" t="s">
        <v>245</v>
      </c>
      <c r="D17" s="643" t="s">
        <v>269</v>
      </c>
      <c r="E17" s="644"/>
      <c r="F17" s="527" t="str">
        <f>D17</f>
        <v>Сила1</v>
      </c>
      <c r="G17" s="649">
        <f>IF(КИДР!D17="Сила1",'Table-IDK'!$B$271,IF(КИДР!D17="Сила2",'Table-IDK'!$B$271,IF(КИДР!D17="Быстрота",'Table-IDK'!$B$272,IF(КИДР!D17="Ловкость",'Table-IDK'!$B$273,IF(КИДР!D17="Гибкость",'Table-IDK'!$B$274,"")))))</f>
        <v>2.7142857142857144</v>
      </c>
      <c r="H17" s="652" t="s">
        <v>246</v>
      </c>
      <c r="I17" s="653"/>
      <c r="J17" s="654" t="str">
        <f>IF($F17="Сила1",INDEX(Сила1!$D$7:$U$9,MATCH(H17,Сила1!$C$7:$C$9,1),MATCH('ИР-тек'!$B$63,Сила1!$D$3:$R$3,1)),IF($F17="Сила2",INDEX(Сила2!$D$7:$U$9,MATCH(H17,Сила2!$C$7:$C$9,1),MATCH('ИР-тек'!$B$63,Сила2!$D$3:$R$3,1)),IF($F17="Быстрота1",INDEX(Быстрота1!$D$7:$U$9,MATCH(H17,Быстрота1!$C$7:$C$9,1),MATCH('ИР-тек'!$B$63,Быстрота1!$D$3:$R$3,1)),IF($F17="Быстрота2",INDEX(Быстрота2!$D$7:$U$9,MATCH(H17,Быстрота2!$C$7:$C$9,1),MATCH('ИР-тек'!$B$63,Быстрота2!$D$3:$R$3,1)),IF($F17="Ловкость1",INDEX(Ловкость1!$D$7:$U$9,MATCH(H17,Ловкость1!$C$7:$C$9,1),MATCH('ИР-тек'!$B$63,Ловкость1!$D$3:$R$3,1)),IF($F17="Ловкость2",INDEX(Ловкость2!$D$7:$U$9,MATCH(H17,Ловкость2!$C$7:$C$9,1),MATCH('ИР-тек'!$B$63,Ловкость2!$D$3:$R$3,1)),IF($F17="Гибкость1",INDEX(Гибкость1!$D$7:$U$9,MATCH(H17,Гибкость1!$C$7:$C$9,1),MATCH('ИР-тек'!$B$63,Гибкость1!$D$3:$R$3,1)),IF($F17="Гибкость2",INDEX(Гибкость2!$D$7:$U$9,MATCH(H17,Гибкость2!$C$7:$C$9,1),MATCH('ИР-тек'!$B$63,Гибкость2!$D$3:$R$3,1)),IF($F17="Волейбол1",INDEX(Волейбол1!$D$7:$U$9,MATCH(H17,Волейбол1!$C$7:$C$9,1),MATCH('ИР-тек'!$B$63,Волейбол1!$D$3:$R$3,1)),IF($F17="Волейбол2",INDEX(Волейбол2!$D$7:$U$9,MATCH(H17,Волейбол2!$C$7:$C$9,1),MATCH('ИР-тек'!$B$63,Волейбол2!$D$3:$R$3,1)),IF($F17="Баскетбол1",INDEX(Баскетбол1!$D$7:$U$9,MATCH(H17,Баскетбол1!$C$7:$C$9,1),MATCH('ИР-тек'!$B$63,Баскетбол1!$D$3:$R$3,1)),IF($F17="Баскетбол2",INDEX(Баскетбол2!$D$7:$U$9,MATCH(H17,Баскетбол2!$C$7:$C$9,1),MATCH('ИР-тек'!$B$63,Баскетбол2!$D$3:$R$3,1)),IF($F17="Футбол1",INDEX(Футбол1!$D$7:$U$9,MATCH(H17,Футбол1!$C$7:$C$9,1),MATCH('ИР-тек'!$B$63,Футбол1!$D$3:$R$3,1)),IF($F17="Футбол2",INDEX(Футбол2!$D$7:$U$9,MATCH(H17,Футбол2!$C$7:$C$9,1),MATCH('ИР-тек'!$B$63,Футбол2!$D$3:$R$3,1))))))))))))))))</f>
        <v>Подтягивания в висе лежа нормальным хватом снизу ноги на ширине плеч</v>
      </c>
      <c r="K17" s="655"/>
      <c r="L17" s="655"/>
      <c r="M17" s="655"/>
      <c r="N17" s="655"/>
      <c r="O17" s="656"/>
      <c r="P17" s="75">
        <f>IF($F17="Сила1",INDEX(Сила1!$D$7:$U$9,MATCH(H17,Сила1!$C$7:$C$9,1),MATCH('ИР-тек'!$B$63,Сила1!$D$2:$U$2,1)),IF($F17="Сила2",INDEX(Сила2!$D$7:$U$9,MATCH(H17,Сила2!$C$7:$C$9,1),MATCH('ИР-тек'!$B$63,Сила2!$D$2:$U$2,1)),IF($F17="Быстрота1",INDEX(Быстрота1!$D$7:$U$9,MATCH(H17,Быстрота1!$C$7:$C$9,1),MATCH('ИР-тек'!$B$63,Быстрота1!$D$2:$U$2,1)),IF($F17="Быстрота2",INDEX(Быстрота2!$D$7:$U$9,MATCH(H17,Быстрота2!$C$7:$C$9,1),MATCH('ИР-тек'!$B$63,Быстрота2!$D$2:$U$2,1)),IF($F17="Ловкость1",INDEX(Ловкость1!$D$7:$U$9,MATCH(H17,Ловкость1!$C$7:$C$9,1),MATCH('ИР-тек'!$B$63,Ловкость1!$D$2:$U$2,1)),IF($F17="Ловкость2",INDEX(Ловкость2!$D$7:$U$9,MATCH(H17,Ловкость2!$C$7:$C$9,1),MATCH('ИР-тек'!$B$63,Ловкость2!$D$2:$U$2,1)),IF($F17="Гибкость1",INDEX(Гибкость1!$D$7:$U$9,MATCH(H17,Гибкость1!$C$7:$C$9,1),MATCH('ИР-тек'!$B$63,Гибкость1!$D$2:$U$2,1)),IF($F17="Гибкость2",INDEX(Гибкость2!$D$7:$U$9,MATCH(H17,Гибкость2!$C$7:$C$9,1),MATCH('ИР-тек'!$B$63,Гибкость2!$D$2:$U$2,1)),IF($F17="Волейбол1",INDEX(Волейбол1!$D$7:$U$9,MATCH(H17,Волейбол1!$C$7:$C$9,1),MATCH('ИР-тек'!$B$63,Волейбол1!$D$2:$U$2,1)),IF($F17="Волейбол2",INDEX(Волейбол2!$D$7:$U$9,MATCH(H17,Волейбол2!$C$7:$C$9,1),MATCH('ИР-тек'!$B$63,Волейбол2!$D$2:$U$2,1)),IF($F17="Баскетбол1",INDEX(Баскетбол1!$D$7:$U$9,MATCH(H17,Баскетбол1!$C$7:$C$9,1),MATCH('ИР-тек'!$B$63,Баскетбол1!$D$2:$U$2,1)),IF($F17="Баскетбол2",INDEX(Баскетбол2!$D$7:$U$9,MATCH(H17,Баскетбол2!$C$7:$C$9,1),MATCH('ИР-тек'!$B$63,Баскетбол2!$D$2:$U$2,1)),IF($F17="Футбол1",INDEX(Футбол1!$D$7:$U$9,MATCH(H17,Футбол1!$C$7:$C$9,1),MATCH('ИР-тек'!$B$63,Футбол1!$D$2:$U$2,1)),IF($F17="Футбол2",INDEX(Футбол2!$D$7:$U$9,MATCH(H17,Футбол2!$C$7:$C$9,1),MATCH('ИР-тек'!$B$63,Футбол2!$D$2:$U$2,1))))))))))))))))</f>
        <v>1</v>
      </c>
      <c r="Q17" s="76" t="str">
        <f>IF($F17="Сила1",INDEX(Сила1!$D$7:$U$9,MATCH(H17,Сила1!$C$7:$C$9,1),MATCH('ИР-тек'!$B$63,Сила1!$D$1:$U$1,1)),IF($F17="Сила2",INDEX(Сила2!$D$7:$U$9,MATCH(H17,Сила2!$C$7:$C$9,1),MATCH('ИР-тек'!$B$63,Сила2!$D$1:$U$1,1)),IF($F17="Быстрота1",INDEX(Быстрота1!$D$7:$U$9,MATCH(H17,Быстрота1!$C$7:$C$9,1),MATCH('ИР-тек'!$B$63,Быстрота1!$D$1:$U$1,1)),IF($F17="Быстрота2",INDEX(Быстрота2!$D$7:$U$9,MATCH(H17,Быстрота2!$C$7:$C$9,1),MATCH('ИР-тек'!$B$63,Быстрота2!$D$1:$U$1,1)),IF($F17="Ловкость1",INDEX(Ловкость1!$D$7:$U$9,MATCH(H17,Ловкость1!$C$7:$C$9,1),MATCH('ИР-тек'!$B$63,Ловкость1!$D$1:$U$1,1)),IF($F17="Ловкость2",INDEX(Ловкость2!$D$7:$U$9,MATCH(H17,Ловкость2!$C$7:$C$9,1),MATCH('ИР-тек'!$B$63,Ловкость2!$D$1:$U$1,1)),IF($F17="Гибкость1",INDEX(Гибкость1!$D$7:$U$9,MATCH(H17,Гибкость1!$C$7:$C$9,1),MATCH('ИР-тек'!$B$63,Гибкость1!$D$1:$U$1,1)),IF($F17="Гибкость2",INDEX(Гибкость2!$D$7:$U$9,MATCH(H17,Гибкость2!$C$7:$C$9,1),MATCH('ИР-тек'!$B$63,Гибкость2!$D$1:$U$1,1)),IF($F17="Волейбол1",INDEX(Волейбол1!$D$7:$U$9,MATCH(H17,Волейбол1!$C$7:$C$9,1),MATCH('ИР-тек'!$B$63,Волейбол1!$D$1:$U$1,1)),IF($F17="Волейбол2",INDEX(Волейбол2!$D$7:$U$9,MATCH(H17,Волейбол2!$C$7:$C$9,1),MATCH('ИР-тек'!$B$63,Волейбол2!$D$1:$U$1,1)),IF($F17="Баскетбол1",INDEX(Баскетбол1!$D$7:$U$9,MATCH(H17,Баскетбол1!$C$7:$C$9,1),MATCH('ИР-тек'!$B$63,Баскетбол1!$D$1:$U$1,1)),IF($F17="Баскетбол2",INDEX(Баскетбол2!$D$7:$U$9,MATCH(H17,Баскетбол2!$C$7:$C$9,1),MATCH('ИР-тек'!$B$63,Баскетбол2!$D$1:$U$1,1)),IF($F17="Футбол1",INDEX(Футбол1!$D$7:$U$9,MATCH(H17,Футбол1!$C$7:$C$9,1),MATCH('ИР-тек'!$B$63,Футбол1!$D$1:$U$1,1)),IF($F17="Футбол2",INDEX(Футбол2!$D$7:$U$9,MATCH(H17,Футбол2!$C$7:$C$9,1),MATCH('ИР-тек'!$B$63,Футбол2!$D$1:$U$1,1))))))))))))))))</f>
        <v>≥ 25</v>
      </c>
      <c r="R17" s="353">
        <f>IF($D$17="Сила1",INDEX('Упр-ст'!$G$6:$AO$8,MATCH(H17,'Упр-ст'!$F$6:$F$8,1),MATCH('Упр-ст'!$B$28,'Упр-ст'!$G$4:$AO$4,1)),IF($D$17="Сила2",INDEX('Упр-ст'!$G$9:$AO$11,MATCH(H17,'Упр-ст'!$F$9:$F$11,1),MATCH('Упр-ст'!$B$28,'Упр-ст'!$G$4:$AO$4,1)),IF($D$17="Быстрота",INDEX('Упр-ст'!$G$15:$AO$17,MATCH(H17,'Упр-ст'!$F$15:$F$17,1),MATCH('Упр-ст'!$B$28,'Упр-ст'!$G$4:$AO$4,1)),IF($D$17="Ловкость",INDEX('Упр-ст'!$G$12:$AO$14,MATCH(H17,'Упр-ст'!$F$12:$F$14,1),MATCH('Упр-ст'!$B$28,'Упр-ст'!$G$4:$AO$4,1)),IF($D$17="Гибкость",INDEX('Упр-ст'!$G$18:$AO$20,MATCH(H17,'Упр-ст'!$F$18:$F$20,1),MATCH('Упр-ст'!$B$28,'Упр-ст'!$G$4:$AO$4,1)))))))</f>
        <v>1.1000000000000001</v>
      </c>
      <c r="S17" s="352"/>
    </row>
    <row r="18" spans="2:19" ht="24.95" customHeight="1" thickBot="1" x14ac:dyDescent="0.3">
      <c r="B18" s="660"/>
      <c r="C18" s="660"/>
      <c r="D18" s="645"/>
      <c r="E18" s="646"/>
      <c r="F18" s="528" t="str">
        <f>D17</f>
        <v>Сила1</v>
      </c>
      <c r="G18" s="650"/>
      <c r="H18" s="652" t="s">
        <v>247</v>
      </c>
      <c r="I18" s="653"/>
      <c r="J18" s="654" t="str">
        <f>IF($F18="Сила1",INDEX(Сила1!$D$7:$U$9,MATCH(H18,Сила1!$C$7:$C$9,1),MATCH('ИР-тек'!$B$63,Сила1!$D$3:$R$3,1)),IF($F18="Сила2",INDEX(Сила2!$D$7:$U$9,MATCH(H18,Сила2!$C$7:$C$9,1),MATCH('ИР-тек'!$B$63,Сила2!$D$3:$R$3,1)),IF($F18="Быстрота1",INDEX(Быстрота1!$D$7:$U$9,MATCH(H18,Быстрота1!$C$7:$C$9,1),MATCH('ИР-тек'!$B$63,Быстрота1!$D$3:$R$3,1)),IF($F18="Быстрота2",INDEX(Быстрота2!$D$7:$U$9,MATCH(H18,Быстрота2!$C$7:$C$9,1),MATCH('ИР-тек'!$B$63,Быстрота2!$D$3:$R$3,1)),IF($F18="Ловкость1",INDEX(Ловкость1!$D$7:$U$9,MATCH(H18,Ловкость1!$C$7:$C$9,1),MATCH('ИР-тек'!$B$63,Ловкость1!$D$3:$R$3,1)),IF($F18="Ловкость2",INDEX(Ловкость2!$D$7:$U$9,MATCH(H18,Ловкость2!$C$7:$C$9,1),MATCH('ИР-тек'!$B$63,Ловкость2!$D$3:$R$3,1)),IF($F18="Гибкость1",INDEX(Гибкость1!$D$7:$U$9,MATCH(H18,Гибкость1!$C$7:$C$9,1),MATCH('ИР-тек'!$B$63,Гибкость1!$D$3:$R$3,1)),IF($F18="Гибкость2",INDEX(Гибкость2!$D$7:$U$9,MATCH(H18,Гибкость2!$C$7:$C$9,1),MATCH('ИР-тек'!$B$63,Гибкость2!$D$3:$R$3,1)),IF($F18="Волейбол1",INDEX(Волейбол1!$D$7:$U$9,MATCH(H18,Волейбол1!$C$7:$C$9,1),MATCH('ИР-тек'!$B$63,Волейбол1!$D$3:$R$3,1)),IF($F18="Волейбол2",INDEX(Волейбол2!$D$7:$U$9,MATCH(H18,Волейбол2!$C$7:$C$9,1),MATCH('ИР-тек'!$B$63,Волейбол2!$D$3:$R$3,1)),IF($F18="Баскетбол1",INDEX(Баскетбол1!$D$7:$U$9,MATCH(H18,Баскетбол1!$C$7:$C$9,1),MATCH('ИР-тек'!$B$63,Баскетбол1!$D$3:$R$3,1)),IF($F18="Баскетбол2",INDEX(Баскетбол2!$D$7:$U$9,MATCH(H18,Баскетбол2!$C$7:$C$9,1),MATCH('ИР-тек'!$B$63,Баскетбол2!$D$3:$R$3,1)),IF($F18="Футбол1",INDEX(Футбол1!$D$7:$U$9,MATCH(H18,Футбол1!$C$7:$C$9,1),MATCH('ИР-тек'!$B$63,Футбол1!$D$3:$R$3,1)),IF($F18="Футбол2",INDEX(Футбол2!$D$7:$U$9,MATCH(H18,Футбол2!$C$7:$C$9,1),MATCH('ИР-тек'!$B$63,Футбол2!$D$3:$R$3,1))))))))))))))))</f>
        <v>Сгибание и разгибание рук в упоре лежа от стула (0,45 - 0,55 м) ноги на ширине плеч</v>
      </c>
      <c r="K18" s="655"/>
      <c r="L18" s="655"/>
      <c r="M18" s="655"/>
      <c r="N18" s="655"/>
      <c r="O18" s="656"/>
      <c r="P18" s="75">
        <f>IF($F18="Сила1",INDEX(Сила1!$D$7:$U$9,MATCH(H18,Сила1!$C$7:$C$9,1),MATCH('ИР-тек'!$B$63,Сила1!$D$2:$U$2,1)),IF($F18="Сила2",INDEX(Сила2!$D$7:$U$9,MATCH(H18,Сила2!$C$7:$C$9,1),MATCH('ИР-тек'!$B$63,Сила2!$D$2:$U$2,1)),IF($F18="Быстрота1",INDEX(Быстрота1!$D$7:$U$9,MATCH(H18,Быстрота1!$C$7:$C$9,1),MATCH('ИР-тек'!$B$63,Быстрота1!$D$2:$U$2,1)),IF($F18="Быстрота2",INDEX(Быстрота2!$D$7:$U$9,MATCH(H18,Быстрота2!$C$7:$C$9,1),MATCH('ИР-тек'!$B$63,Быстрота2!$D$2:$U$2,1)),IF($F18="Ловкость1",INDEX(Ловкость1!$D$7:$U$9,MATCH(H18,Ловкость1!$C$7:$C$9,1),MATCH('ИР-тек'!$B$63,Ловкость1!$D$2:$U$2,1)),IF($F18="Ловкость2",INDEX(Ловкость2!$D$7:$U$9,MATCH(H18,Ловкость2!$C$7:$C$9,1),MATCH('ИР-тек'!$B$63,Ловкость2!$D$2:$U$2,1)),IF($F18="Гибкость1",INDEX(Гибкость1!$D$7:$U$9,MATCH(H18,Гибкость1!$C$7:$C$9,1),MATCH('ИР-тек'!$B$63,Гибкость1!$D$2:$U$2,1)),IF($F18="Гибкость2",INDEX(Гибкость2!$D$7:$U$9,MATCH(H18,Гибкость2!$C$7:$C$9,1),MATCH('ИР-тек'!$B$63,Гибкость2!$D$2:$U$2,1)),IF($F18="Волейбол1",INDEX(Волейбол1!$D$7:$U$9,MATCH(H18,Волейбол1!$C$7:$C$9,1),MATCH('ИР-тек'!$B$63,Волейбол1!$D$2:$U$2,1)),IF($F18="Волейбол2",INDEX(Волейбол2!$D$7:$U$9,MATCH(H18,Волейбол2!$C$7:$C$9,1),MATCH('ИР-тек'!$B$63,Волейбол2!$D$2:$U$2,1)),IF($F18="Баскетбол1",INDEX(Баскетбол1!$D$7:$U$9,MATCH(H18,Баскетбол1!$C$7:$C$9,1),MATCH('ИР-тек'!$B$63,Баскетбол1!$D$2:$U$2,1)),IF($F18="Баскетбол2",INDEX(Баскетбол2!$D$7:$U$9,MATCH(H18,Баскетбол2!$C$7:$C$9,1),MATCH('ИР-тек'!$B$63,Баскетбол2!$D$2:$U$2,1)),IF($F18="Футбол1",INDEX(Футбол1!$D$7:$U$9,MATCH(H18,Футбол1!$C$7:$C$9,1),MATCH('ИР-тек'!$B$63,Футбол1!$D$2:$U$2,1)),IF($F18="Футбол2",INDEX(Футбол2!$D$7:$U$9,MATCH(H18,Футбол2!$C$7:$C$9,1),MATCH('ИР-тек'!$B$63,Футбол2!$D$2:$U$2,1))))))))))))))))</f>
        <v>1</v>
      </c>
      <c r="Q18" s="76" t="str">
        <f>IF($F18="Сила1",INDEX(Сила1!$D$7:$U$9,MATCH(H18,Сила1!$C$7:$C$9,1),MATCH('ИР-тек'!$B$63,Сила1!$D$1:$U$1,1)),IF($F18="Сила2",INDEX(Сила2!$D$7:$U$9,MATCH(H18,Сила2!$C$7:$C$9,1),MATCH('ИР-тек'!$B$63,Сила2!$D$1:$U$1,1)),IF($F18="Быстрота1",INDEX(Быстрота1!$D$7:$U$9,MATCH(H18,Быстрота1!$C$7:$C$9,1),MATCH('ИР-тек'!$B$63,Быстрота1!$D$1:$U$1,1)),IF($F18="Быстрота2",INDEX(Быстрота2!$D$7:$U$9,MATCH(H18,Быстрота2!$C$7:$C$9,1),MATCH('ИР-тек'!$B$63,Быстрота2!$D$1:$U$1,1)),IF($F18="Ловкость1",INDEX(Ловкость1!$D$7:$U$9,MATCH(H18,Ловкость1!$C$7:$C$9,1),MATCH('ИР-тек'!$B$63,Ловкость1!$D$1:$U$1,1)),IF($F18="Ловкость2",INDEX(Ловкость2!$D$7:$U$9,MATCH(H18,Ловкость2!$C$7:$C$9,1),MATCH('ИР-тек'!$B$63,Ловкость2!$D$1:$U$1,1)),IF($F18="Гибкость1",INDEX(Гибкость1!$D$7:$U$9,MATCH(H18,Гибкость1!$C$7:$C$9,1),MATCH('ИР-тек'!$B$63,Гибкость1!$D$1:$U$1,1)),IF($F18="Гибкость2",INDEX(Гибкость2!$D$7:$U$9,MATCH(H18,Гибкость2!$C$7:$C$9,1),MATCH('ИР-тек'!$B$63,Гибкость2!$D$1:$U$1,1)),IF($F18="Волейбол1",INDEX(Волейбол1!$D$7:$U$9,MATCH(H18,Волейбол1!$C$7:$C$9,1),MATCH('ИР-тек'!$B$63,Волейбол1!$D$1:$U$1,1)),IF($F18="Волейбол2",INDEX(Волейбол2!$D$7:$U$9,MATCH(H18,Волейбол2!$C$7:$C$9,1),MATCH('ИР-тек'!$B$63,Волейбол2!$D$1:$U$1,1)),IF($F18="Баскетбол1",INDEX(Баскетбол1!$D$7:$U$9,MATCH(H18,Баскетбол1!$C$7:$C$9,1),MATCH('ИР-тек'!$B$63,Баскетбол1!$D$1:$U$1,1)),IF($F18="Баскетбол2",INDEX(Баскетбол2!$D$7:$U$9,MATCH(H18,Баскетбол2!$C$7:$C$9,1),MATCH('ИР-тек'!$B$63,Баскетбол2!$D$1:$U$1,1)),IF($F18="Футбол1",INDEX(Футбол1!$D$7:$U$9,MATCH(H18,Футбол1!$C$7:$C$9,1),MATCH('ИР-тек'!$B$63,Футбол1!$D$1:$U$1,1)),IF($F18="Футбол2",INDEX(Футбол2!$D$7:$U$9,MATCH(H18,Футбол2!$C$7:$C$9,1),MATCH('ИР-тек'!$B$63,Футбол2!$D$1:$U$1,1))))))))))))))))</f>
        <v>≥ 25</v>
      </c>
      <c r="R18" s="353">
        <f>IF($D$17="Сила1",INDEX('Упр-ст'!$G$6:$AO$8,MATCH(H18,'Упр-ст'!$F$6:$F$8,1),MATCH('Упр-ст'!$B$28,'Упр-ст'!$G$4:$AO$4,1)),IF($D$17="Сила2",INDEX('Упр-ст'!$G$9:$AO$11,MATCH(H18,'Упр-ст'!$F$9:$F$11,1),MATCH('Упр-ст'!$B$28,'Упр-ст'!$G$4:$AO$4,1)),IF($D$17="Быстрота",INDEX('Упр-ст'!$G$15:$AO$17,MATCH(H18,'Упр-ст'!$F$15:$F$17,1),MATCH('Упр-ст'!$B$28,'Упр-ст'!$G$4:$AO$4,1)),IF($D$17="Ловкость",INDEX('Упр-ст'!$G$12:$AO$14,MATCH(H18,'Упр-ст'!$F$12:$F$14,1),MATCH('Упр-ст'!$B$28,'Упр-ст'!$G$4:$AO$4,1)),IF($D$17="Гибкость",INDEX('Упр-ст'!$G$18:$AO$20,MATCH(H18,'Упр-ст'!$F$18:$F$20,1),MATCH('Упр-ст'!$B$28,'Упр-ст'!$G$4:$AO$4,1)))))))</f>
        <v>1.1000000000000001</v>
      </c>
      <c r="S18" s="352"/>
    </row>
    <row r="19" spans="2:19" ht="24.95" customHeight="1" thickBot="1" x14ac:dyDescent="0.3">
      <c r="B19" s="660"/>
      <c r="C19" s="661"/>
      <c r="D19" s="647"/>
      <c r="E19" s="648"/>
      <c r="F19" s="529" t="str">
        <f>D17</f>
        <v>Сила1</v>
      </c>
      <c r="G19" s="651"/>
      <c r="H19" s="652" t="s">
        <v>248</v>
      </c>
      <c r="I19" s="653"/>
      <c r="J19" s="654" t="str">
        <f>IF($F19="Сила1",INDEX(Сила1!$D$7:$U$9,MATCH(H19,Сила1!$C$7:$C$9,1),MATCH('ИР-тек'!$B$63,Сила1!$D$3:$R$3,1)),IF($F19="Сила2",INDEX(Сила2!$D$7:$U$9,MATCH(H19,Сила2!$C$7:$C$9,1),MATCH('ИР-тек'!$B$63,Сила2!$D$3:$R$3,1)),IF($F19="Быстрота1",INDEX(Быстрота1!$D$7:$U$9,MATCH(H19,Быстрота1!$C$7:$C$9,1),MATCH('ИР-тек'!$B$63,Быстрота1!$D$3:$R$3,1)),IF($F19="Быстрота2",INDEX(Быстрота2!$D$7:$U$9,MATCH(H19,Быстрота2!$C$7:$C$9,1),MATCH('ИР-тек'!$B$63,Быстрота2!$D$3:$R$3,1)),IF($F19="Ловкость1",INDEX(Ловкость1!$D$7:$U$9,MATCH(H19,Ловкость1!$C$7:$C$9,1),MATCH('ИР-тек'!$B$63,Ловкость1!$D$3:$R$3,1)),IF($F19="Ловкость2",INDEX(Ловкость2!$D$7:$U$9,MATCH(H19,Ловкость2!$C$7:$C$9,1),MATCH('ИР-тек'!$B$63,Ловкость2!$D$3:$R$3,1)),IF($F19="Гибкость1",INDEX(Гибкость1!$D$7:$U$9,MATCH(H19,Гибкость1!$C$7:$C$9,1),MATCH('ИР-тек'!$B$63,Гибкость1!$D$3:$R$3,1)),IF($F19="Гибкость2",INDEX(Гибкость2!$D$7:$U$9,MATCH(H19,Гибкость2!$C$7:$C$9,1),MATCH('ИР-тек'!$B$63,Гибкость2!$D$3:$R$3,1)),IF($F19="Волейбол1",INDEX(Волейбол1!$D$7:$U$9,MATCH(H19,Волейбол1!$C$7:$C$9,1),MATCH('ИР-тек'!$B$63,Волейбол1!$D$3:$R$3,1)),IF($F19="Волейбол2",INDEX(Волейбол2!$D$7:$U$9,MATCH(H19,Волейбол2!$C$7:$C$9,1),MATCH('ИР-тек'!$B$63,Волейбол2!$D$3:$R$3,1)),IF($F19="Баскетбол1",INDEX(Баскетбол1!$D$7:$U$9,MATCH(H19,Баскетбол1!$C$7:$C$9,1),MATCH('ИР-тек'!$B$63,Баскетбол1!$D$3:$R$3,1)),IF($F19="Баскетбол2",INDEX(Баскетбол2!$D$7:$U$9,MATCH(H19,Баскетбол2!$C$7:$C$9,1),MATCH('ИР-тек'!$B$63,Баскетбол2!$D$3:$R$3,1)),IF($F19="Футбол1",INDEX(Футбол1!$D$7:$U$9,MATCH(H19,Футбол1!$C$7:$C$9,1),MATCH('ИР-тек'!$B$63,Футбол1!$D$3:$R$3,1)),IF($F19="Футбол2",INDEX(Футбол2!$D$7:$U$9,MATCH(H19,Футбол2!$C$7:$C$9,1),MATCH('ИР-тек'!$B$63,Футбол2!$D$3:$R$3,1))))))))))))))))</f>
        <v>Подъем переворотом в упор на перекладину из виса стоя толчком обеих ног</v>
      </c>
      <c r="K19" s="655"/>
      <c r="L19" s="655"/>
      <c r="M19" s="655"/>
      <c r="N19" s="655"/>
      <c r="O19" s="656"/>
      <c r="P19" s="75">
        <f>IF($F19="Сила1",INDEX(Сила1!$D$7:$U$9,MATCH(H19,Сила1!$C$7:$C$9,1),MATCH('ИР-тек'!$B$63,Сила1!$D$2:$U$2,1)),IF($F19="Сила2",INDEX(Сила2!$D$7:$U$9,MATCH(H19,Сила2!$C$7:$C$9,1),MATCH('ИР-тек'!$B$63,Сила2!$D$2:$U$2,1)),IF($F19="Быстрота1",INDEX(Быстрота1!$D$7:$U$9,MATCH(H19,Быстрота1!$C$7:$C$9,1),MATCH('ИР-тек'!$B$63,Быстрота1!$D$2:$U$2,1)),IF($F19="Быстрота2",INDEX(Быстрота2!$D$7:$U$9,MATCH(H19,Быстрота2!$C$7:$C$9,1),MATCH('ИР-тек'!$B$63,Быстрота2!$D$2:$U$2,1)),IF($F19="Ловкость1",INDEX(Ловкость1!$D$7:$U$9,MATCH(H19,Ловкость1!$C$7:$C$9,1),MATCH('ИР-тек'!$B$63,Ловкость1!$D$2:$U$2,1)),IF($F19="Ловкость2",INDEX(Ловкость2!$D$7:$U$9,MATCH(H19,Ловкость2!$C$7:$C$9,1),MATCH('ИР-тек'!$B$63,Ловкость2!$D$2:$U$2,1)),IF($F19="Гибкость1",INDEX(Гибкость1!$D$7:$U$9,MATCH(H19,Гибкость1!$C$7:$C$9,1),MATCH('ИР-тек'!$B$63,Гибкость1!$D$2:$U$2,1)),IF($F19="Гибкость2",INDEX(Гибкость2!$D$7:$U$9,MATCH(H19,Гибкость2!$C$7:$C$9,1),MATCH('ИР-тек'!$B$63,Гибкость2!$D$2:$U$2,1)),IF($F19="Волейбол1",INDEX(Волейбол1!$D$7:$U$9,MATCH(H19,Волейбол1!$C$7:$C$9,1),MATCH('ИР-тек'!$B$63,Волейбол1!$D$2:$U$2,1)),IF($F19="Волейбол2",INDEX(Волейбол2!$D$7:$U$9,MATCH(H19,Волейбол2!$C$7:$C$9,1),MATCH('ИР-тек'!$B$63,Волейбол2!$D$2:$U$2,1)),IF($F19="Баскетбол1",INDEX(Баскетбол1!$D$7:$U$9,MATCH(H19,Баскетбол1!$C$7:$C$9,1),MATCH('ИР-тек'!$B$63,Баскетбол1!$D$2:$U$2,1)),IF($F19="Баскетбол2",INDEX(Баскетбол2!$D$7:$U$9,MATCH(H19,Баскетбол2!$C$7:$C$9,1),MATCH('ИР-тек'!$B$63,Баскетбол2!$D$2:$U$2,1)),IF($F19="Футбол1",INDEX(Футбол1!$D$7:$U$9,MATCH(H19,Футбол1!$C$7:$C$9,1),MATCH('ИР-тек'!$B$63,Футбол1!$D$2:$U$2,1)),IF($F19="Футбол2",INDEX(Футбол2!$D$7:$U$9,MATCH(H19,Футбол2!$C$7:$C$9,1),MATCH('ИР-тек'!$B$63,Футбол2!$D$2:$U$2,1))))))))))))))))</f>
        <v>1</v>
      </c>
      <c r="Q19" s="76" t="str">
        <f>IF($F19="Сила1",INDEX(Сила1!$D$7:$U$9,MATCH(H19,Сила1!$C$7:$C$9,1),MATCH('ИР-тек'!$B$63,Сила1!$D$1:$U$1,1)),IF($F19="Сила2",INDEX(Сила2!$D$7:$U$9,MATCH(H19,Сила2!$C$7:$C$9,1),MATCH('ИР-тек'!$B$63,Сила2!$D$1:$U$1,1)),IF($F19="Быстрота1",INDEX(Быстрота1!$D$7:$U$9,MATCH(H19,Быстрота1!$C$7:$C$9,1),MATCH('ИР-тек'!$B$63,Быстрота1!$D$1:$U$1,1)),IF($F19="Быстрота2",INDEX(Быстрота2!$D$7:$U$9,MATCH(H19,Быстрота2!$C$7:$C$9,1),MATCH('ИР-тек'!$B$63,Быстрота2!$D$1:$U$1,1)),IF($F19="Ловкость1",INDEX(Ловкость1!$D$7:$U$9,MATCH(H19,Ловкость1!$C$7:$C$9,1),MATCH('ИР-тек'!$B$63,Ловкость1!$D$1:$U$1,1)),IF($F19="Ловкость2",INDEX(Ловкость2!$D$7:$U$9,MATCH(H19,Ловкость2!$C$7:$C$9,1),MATCH('ИР-тек'!$B$63,Ловкость2!$D$1:$U$1,1)),IF($F19="Гибкость1",INDEX(Гибкость1!$D$7:$U$9,MATCH(H19,Гибкость1!$C$7:$C$9,1),MATCH('ИР-тек'!$B$63,Гибкость1!$D$1:$U$1,1)),IF($F19="Гибкость2",INDEX(Гибкость2!$D$7:$U$9,MATCH(H19,Гибкость2!$C$7:$C$9,1),MATCH('ИР-тек'!$B$63,Гибкость2!$D$1:$U$1,1)),IF($F19="Волейбол1",INDEX(Волейбол1!$D$7:$U$9,MATCH(H19,Волейбол1!$C$7:$C$9,1),MATCH('ИР-тек'!$B$63,Волейбол1!$D$1:$U$1,1)),IF($F19="Волейбол2",INDEX(Волейбол2!$D$7:$U$9,MATCH(H19,Волейбол2!$C$7:$C$9,1),MATCH('ИР-тек'!$B$63,Волейбол2!$D$1:$U$1,1)),IF($F19="Баскетбол1",INDEX(Баскетбол1!$D$7:$U$9,MATCH(H19,Баскетбол1!$C$7:$C$9,1),MATCH('ИР-тек'!$B$63,Баскетбол1!$D$1:$U$1,1)),IF($F19="Баскетбол2",INDEX(Баскетбол2!$D$7:$U$9,MATCH(H19,Баскетбол2!$C$7:$C$9,1),MATCH('ИР-тек'!$B$63,Баскетбол2!$D$1:$U$1,1)),IF($F19="Футбол1",INDEX(Футбол1!$D$7:$U$9,MATCH(H19,Футбол1!$C$7:$C$9,1),MATCH('ИР-тек'!$B$63,Футбол1!$D$1:$U$1,1)),IF($F19="Футбол2",INDEX(Футбол2!$D$7:$U$9,MATCH(H19,Футбол2!$C$7:$C$9,1),MATCH('ИР-тек'!$B$63,Футбол2!$D$1:$U$1,1))))))))))))))))</f>
        <v>≥ 25</v>
      </c>
      <c r="R19" s="353">
        <f>IF($D$17="Сила1",INDEX('Упр-ст'!$G$6:$AO$8,MATCH(H19,'Упр-ст'!$F$6:$F$8,1),MATCH('Упр-ст'!$B$28,'Упр-ст'!$G$4:$AO$4,1)),IF($D$17="Сила2",INDEX('Упр-ст'!$G$9:$AO$11,MATCH(H19,'Упр-ст'!$F$9:$F$11,1),MATCH('Упр-ст'!$B$28,'Упр-ст'!$G$4:$AO$4,1)),IF($D$17="Быстрота",INDEX('Упр-ст'!$G$15:$AO$17,MATCH(H19,'Упр-ст'!$F$15:$F$17,1),MATCH('Упр-ст'!$B$28,'Упр-ст'!$G$4:$AO$4,1)),IF($D$17="Ловкость",INDEX('Упр-ст'!$G$12:$AO$14,MATCH(H19,'Упр-ст'!$F$12:$F$14,1),MATCH('Упр-ст'!$B$28,'Упр-ст'!$G$4:$AO$4,1)),IF($D$17="Гибкость",INDEX('Упр-ст'!$G$18:$AO$20,MATCH(H19,'Упр-ст'!$F$18:$F$20,1),MATCH('Упр-ст'!$B$28,'Упр-ст'!$G$4:$AO$4,1)))))))</f>
        <v>1.1000000000000001</v>
      </c>
      <c r="S19" s="352"/>
    </row>
    <row r="20" spans="2:19" ht="24.95" customHeight="1" thickBot="1" x14ac:dyDescent="0.3">
      <c r="B20" s="660"/>
      <c r="C20" s="659" t="s">
        <v>249</v>
      </c>
      <c r="D20" s="643" t="s">
        <v>1027</v>
      </c>
      <c r="E20" s="644"/>
      <c r="F20" s="527" t="str">
        <f>D20</f>
        <v>Ловкость2</v>
      </c>
      <c r="G20" s="665"/>
      <c r="H20" s="652" t="s">
        <v>246</v>
      </c>
      <c r="I20" s="653"/>
      <c r="J20" s="654" t="str">
        <f>IF($F20="Сила1",INDEX(Сила1!$D$7:$U$9,MATCH(H20,Сила1!$C$7:$C$9,1),MATCH('ИР-тек'!$B$63,Сила1!$D$3:$R$3,1)),IF($F20="Сила2",INDEX(Сила2!$D$7:$U$9,MATCH(H20,Сила2!$C$7:$C$9,1),MATCH('ИР-тек'!$B$63,Сила2!$D$3:$R$3,1)),IF($F20="Быстрота1",INDEX(Быстрота1!$D$7:$U$9,MATCH(H20,Быстрота1!$C$7:$C$9,1),MATCH('ИР-тек'!$B$63,Быстрота1!$D$3:$R$3,1)),IF($F20="Быстрота2",INDEX(Быстрота2!$D$7:$U$9,MATCH(H20,Быстрота2!$C$7:$C$9,1),MATCH('ИР-тек'!$B$63,Быстрота2!$D$3:$R$3,1)),IF($F20="Ловкость1",INDEX(Ловкость1!$D$7:$U$9,MATCH(H20,Ловкость1!$C$7:$C$9,1),MATCH('ИР-тек'!$B$63,Ловкость1!$D$3:$R$3,1)),IF($F20="Ловкость2",INDEX(Ловкость2!$D$7:$U$9,MATCH(H20,Ловкость2!$C$7:$C$9,1),MATCH('ИР-тек'!$B$63,Ловкость2!$D$3:$R$3,1)),IF($F20="Гибкость1",INDEX(Гибкость1!$D$7:$U$9,MATCH(H20,Гибкость1!$C$7:$C$9,1),MATCH('ИР-тек'!$B$63,Гибкость1!$D$3:$R$3,1)),IF($F20="Гибкость2",INDEX(Гибкость2!$D$7:$U$9,MATCH(H20,Гибкость2!$C$7:$C$9,1),MATCH('ИР-тек'!$B$63,Гибкость2!$D$3:$R$3,1)),IF($F20="Волейбол1",INDEX(Волейбол1!$D$7:$U$9,MATCH(H20,Волейбол1!$C$7:$C$9,1),MATCH('ИР-тек'!$B$63,Волейбол1!$D$3:$R$3,1)),IF($F20="Волейбол2",INDEX(Волейбол2!$D$7:$U$9,MATCH(H20,Волейбол2!$C$7:$C$9,1),MATCH('ИР-тек'!$B$63,Волейбол2!$D$3:$R$3,1)),IF($F20="Баскетбол1",INDEX(Баскетбол1!$D$7:$U$9,MATCH(H20,Баскетбол1!$C$7:$C$9,1),MATCH('ИР-тек'!$B$63,Баскетбол1!$D$3:$R$3,1)),IF($F20="Баскетбол2",INDEX(Баскетбол2!$D$7:$U$9,MATCH(H20,Баскетбол2!$C$7:$C$9,1),MATCH('ИР-тек'!$B$63,Баскетбол2!$D$3:$R$3,1)),IF($F20="Футбол1",INDEX(Футбол1!$D$7:$U$9,MATCH(H20,Футбол1!$C$7:$C$9,1),MATCH('ИР-тек'!$B$63,Футбол1!$D$3:$R$3,1)),IF($F20="Футбол2",INDEX(Футбол2!$D$7:$U$9,MATCH(H20,Футбол2!$C$7:$C$9,1),MATCH('ИР-тек'!$B$63,Футбол2!$D$3:$R$3,1))))))))))))))))</f>
        <v>Подтягивания в висе хватом сверху руки на ширине плеч (при необходимости с помощью партнера)</v>
      </c>
      <c r="K20" s="655"/>
      <c r="L20" s="655"/>
      <c r="M20" s="655"/>
      <c r="N20" s="655"/>
      <c r="O20" s="656"/>
      <c r="P20" s="75">
        <f>IF($F20="Сила1",INDEX(Сила1!$D$7:$U$9,MATCH(H20,Сила1!$C$7:$C$9,1),MATCH('ИР-тек'!$B$63,Сила1!$D$2:$U$2,1)),IF($F20="Сила2",INDEX(Сила2!$D$7:$U$9,MATCH(H20,Сила2!$C$7:$C$9,1),MATCH('ИР-тек'!$B$63,Сила2!$D$2:$U$2,1)),IF($F20="Быстрота1",INDEX(Быстрота1!$D$7:$U$9,MATCH(H20,Быстрота1!$C$7:$C$9,1),MATCH('ИР-тек'!$B$63,Быстрота1!$D$2:$U$2,1)),IF($F20="Быстрота2",INDEX(Быстрота2!$D$7:$U$9,MATCH(H20,Быстрота2!$C$7:$C$9,1),MATCH('ИР-тек'!$B$63,Быстрота2!$D$2:$U$2,1)),IF($F20="Ловкость1",INDEX(Ловкость1!$D$7:$U$9,MATCH(H20,Ловкость1!$C$7:$C$9,1),MATCH('ИР-тек'!$B$63,Ловкость1!$D$2:$U$2,1)),IF($F20="Ловкость2",INDEX(Ловкость2!$D$7:$U$9,MATCH(H20,Ловкость2!$C$7:$C$9,1),MATCH('ИР-тек'!$B$63,Ловкость2!$D$2:$U$2,1)),IF($F20="Гибкость1",INDEX(Гибкость1!$D$7:$U$9,MATCH(H20,Гибкость1!$C$7:$C$9,1),MATCH('ИР-тек'!$B$63,Гибкость1!$D$2:$U$2,1)),IF($F20="Гибкость2",INDEX(Гибкость2!$D$7:$U$9,MATCH(H20,Гибкость2!$C$7:$C$9,1),MATCH('ИР-тек'!$B$63,Гибкость2!$D$2:$U$2,1)),IF($F20="Волейбол1",INDEX(Волейбол1!$D$7:$U$9,MATCH(H20,Волейбол1!$C$7:$C$9,1),MATCH('ИР-тек'!$B$63,Волейбол1!$D$2:$U$2,1)),IF($F20="Волейбол2",INDEX(Волейбол2!$D$7:$U$9,MATCH(H20,Волейбол2!$C$7:$C$9,1),MATCH('ИР-тек'!$B$63,Волейбол2!$D$2:$U$2,1)),IF($F20="Баскетбол1",INDEX(Баскетбол1!$D$7:$U$9,MATCH(H20,Баскетбол1!$C$7:$C$9,1),MATCH('ИР-тек'!$B$63,Баскетбол1!$D$2:$U$2,1)),IF($F20="Баскетбол2",INDEX(Баскетбол2!$D$7:$U$9,MATCH(H20,Баскетбол2!$C$7:$C$9,1),MATCH('ИР-тек'!$B$63,Баскетбол2!$D$2:$U$2,1)),IF($F20="Футбол1",INDEX(Футбол1!$D$7:$U$9,MATCH(H20,Футбол1!$C$7:$C$9,1),MATCH('ИР-тек'!$B$63,Футбол1!$D$2:$U$2,1)),IF($F20="Футбол2",INDEX(Футбол2!$D$7:$U$9,MATCH(H20,Футбол2!$C$7:$C$9,1),MATCH('ИР-тек'!$B$63,Футбол2!$D$2:$U$2,1))))))))))))))))</f>
        <v>1</v>
      </c>
      <c r="Q20" s="76" t="str">
        <f>IF($F20="Сила1",INDEX(Сила1!$D$7:$U$9,MATCH(H20,Сила1!$C$7:$C$9,1),MATCH('ИР-тек'!$B$63,Сила1!$D$1:$U$1,1)),IF($F20="Сила2",INDEX(Сила2!$D$7:$U$9,MATCH(H20,Сила2!$C$7:$C$9,1),MATCH('ИР-тек'!$B$63,Сила2!$D$1:$U$1,1)),IF($F20="Быстрота1",INDEX(Быстрота1!$D$7:$U$9,MATCH(H20,Быстрота1!$C$7:$C$9,1),MATCH('ИР-тек'!$B$63,Быстрота1!$D$1:$U$1,1)),IF($F20="Быстрота2",INDEX(Быстрота2!$D$7:$U$9,MATCH(H20,Быстрота2!$C$7:$C$9,1),MATCH('ИР-тек'!$B$63,Быстрота2!$D$1:$U$1,1)),IF($F20="Ловкость1",INDEX(Ловкость1!$D$7:$U$9,MATCH(H20,Ловкость1!$C$7:$C$9,1),MATCH('ИР-тек'!$B$63,Ловкость1!$D$1:$U$1,1)),IF($F20="Ловкость2",INDEX(Ловкость2!$D$7:$U$9,MATCH(H20,Ловкость2!$C$7:$C$9,1),MATCH('ИР-тек'!$B$63,Ловкость2!$D$1:$U$1,1)),IF($F20="Гибкость1",INDEX(Гибкость1!$D$7:$U$9,MATCH(H20,Гибкость1!$C$7:$C$9,1),MATCH('ИР-тек'!$B$63,Гибкость1!$D$1:$U$1,1)),IF($F20="Гибкость2",INDEX(Гибкость2!$D$7:$U$9,MATCH(H20,Гибкость2!$C$7:$C$9,1),MATCH('ИР-тек'!$B$63,Гибкость2!$D$1:$U$1,1)),IF($F20="Волейбол1",INDEX(Волейбол1!$D$7:$U$9,MATCH(H20,Волейбол1!$C$7:$C$9,1),MATCH('ИР-тек'!$B$63,Волейбол1!$D$1:$U$1,1)),IF($F20="Волейбол2",INDEX(Волейбол2!$D$7:$U$9,MATCH(H20,Волейбол2!$C$7:$C$9,1),MATCH('ИР-тек'!$B$63,Волейбол2!$D$1:$U$1,1)),IF($F20="Баскетбол1",INDEX(Баскетбол1!$D$7:$U$9,MATCH(H20,Баскетбол1!$C$7:$C$9,1),MATCH('ИР-тек'!$B$63,Баскетбол1!$D$1:$U$1,1)),IF($F20="Баскетбол2",INDEX(Баскетбол2!$D$7:$U$9,MATCH(H20,Баскетбол2!$C$7:$C$9,1),MATCH('ИР-тек'!$B$63,Баскетбол2!$D$1:$U$1,1)),IF($F20="Футбол1",INDEX(Футбол1!$D$7:$U$9,MATCH(H20,Футбол1!$C$7:$C$9,1),MATCH('ИР-тек'!$B$63,Футбол1!$D$1:$U$1,1)),IF($F20="Футбол2",INDEX(Футбол2!$D$7:$U$9,MATCH(H20,Футбол2!$C$7:$C$9,1),MATCH('ИР-тек'!$B$63,Футбол2!$D$1:$U$1,1))))))))))))))))</f>
        <v>≤ 8</v>
      </c>
      <c r="R20" s="353"/>
      <c r="S20" s="352"/>
    </row>
    <row r="21" spans="2:19" ht="24.95" customHeight="1" thickBot="1" x14ac:dyDescent="0.3">
      <c r="B21" s="660"/>
      <c r="C21" s="660"/>
      <c r="D21" s="645"/>
      <c r="E21" s="646"/>
      <c r="F21" s="528" t="str">
        <f>D20</f>
        <v>Ловкость2</v>
      </c>
      <c r="G21" s="666"/>
      <c r="H21" s="652" t="s">
        <v>247</v>
      </c>
      <c r="I21" s="653"/>
      <c r="J21" s="654" t="str">
        <f>IF($F21="Сила1",INDEX(Сила1!$D$7:$U$9,MATCH(H21,Сила1!$C$7:$C$9,1),MATCH('ИР-тек'!$B$63,Сила1!$D$3:$R$3,1)),IF($F21="Сила2",INDEX(Сила2!$D$7:$U$9,MATCH(H21,Сила2!$C$7:$C$9,1),MATCH('ИР-тек'!$B$63,Сила2!$D$3:$R$3,1)),IF($F21="Быстрота1",INDEX(Быстрота1!$D$7:$U$9,MATCH(H21,Быстрота1!$C$7:$C$9,1),MATCH('ИР-тек'!$B$63,Быстрота1!$D$3:$R$3,1)),IF($F21="Быстрота2",INDEX(Быстрота2!$D$7:$U$9,MATCH(H21,Быстрота2!$C$7:$C$9,1),MATCH('ИР-тек'!$B$63,Быстрота2!$D$3:$R$3,1)),IF($F21="Ловкость1",INDEX(Ловкость1!$D$7:$U$9,MATCH(H21,Ловкость1!$C$7:$C$9,1),MATCH('ИР-тек'!$B$63,Ловкость1!$D$3:$R$3,1)),IF($F21="Ловкость2",INDEX(Ловкость2!$D$7:$U$9,MATCH(H21,Ловкость2!$C$7:$C$9,1),MATCH('ИР-тек'!$B$63,Ловкость2!$D$3:$R$3,1)),IF($F21="Гибкость1",INDEX(Гибкость1!$D$7:$U$9,MATCH(H21,Гибкость1!$C$7:$C$9,1),MATCH('ИР-тек'!$B$63,Гибкость1!$D$3:$R$3,1)),IF($F21="Гибкость2",INDEX(Гибкость2!$D$7:$U$9,MATCH(H21,Гибкость2!$C$7:$C$9,1),MATCH('ИР-тек'!$B$63,Гибкость2!$D$3:$R$3,1)),IF($F21="Волейбол1",INDEX(Волейбол1!$D$7:$U$9,MATCH(H21,Волейбол1!$C$7:$C$9,1),MATCH('ИР-тек'!$B$63,Волейбол1!$D$3:$R$3,1)),IF($F21="Волейбол2",INDEX(Волейбол2!$D$7:$U$9,MATCH(H21,Волейбол2!$C$7:$C$9,1),MATCH('ИР-тек'!$B$63,Волейбол2!$D$3:$R$3,1)),IF($F21="Баскетбол1",INDEX(Баскетбол1!$D$7:$U$9,MATCH(H21,Баскетбол1!$C$7:$C$9,1),MATCH('ИР-тек'!$B$63,Баскетбол1!$D$3:$R$3,1)),IF($F21="Баскетбол2",INDEX(Баскетбол2!$D$7:$U$9,MATCH(H21,Баскетбол2!$C$7:$C$9,1),MATCH('ИР-тек'!$B$63,Баскетбол2!$D$3:$R$3,1)),IF($F21="Футбол1",INDEX(Футбол1!$D$7:$U$9,MATCH(H21,Футбол1!$C$7:$C$9,1),MATCH('ИР-тек'!$B$63,Футбол1!$D$3:$R$3,1)),IF($F21="Футбол2",INDEX(Футбол2!$D$7:$U$9,MATCH(H21,Футбол2!$C$7:$C$9,1),MATCH('ИР-тек'!$B$63,Футбол2!$D$3:$R$3,1))))))))))))))))</f>
        <v>Сгибание и разгибание рук в упоре лежа (руки на ширине плеч)</v>
      </c>
      <c r="K21" s="655"/>
      <c r="L21" s="655"/>
      <c r="M21" s="655"/>
      <c r="N21" s="655"/>
      <c r="O21" s="656"/>
      <c r="P21" s="75">
        <f>IF($F21="Сила1",INDEX(Сила1!$D$7:$U$9,MATCH(H21,Сила1!$C$7:$C$9,1),MATCH('ИР-тек'!$B$63,Сила1!$D$2:$U$2,1)),IF($F21="Сила2",INDEX(Сила2!$D$7:$U$9,MATCH(H21,Сила2!$C$7:$C$9,1),MATCH('ИР-тек'!$B$63,Сила2!$D$2:$U$2,1)),IF($F21="Быстрота1",INDEX(Быстрота1!$D$7:$U$9,MATCH(H21,Быстрота1!$C$7:$C$9,1),MATCH('ИР-тек'!$B$63,Быстрота1!$D$2:$U$2,1)),IF($F21="Быстрота2",INDEX(Быстрота2!$D$7:$U$9,MATCH(H21,Быстрота2!$C$7:$C$9,1),MATCH('ИР-тек'!$B$63,Быстрота2!$D$2:$U$2,1)),IF($F21="Ловкость1",INDEX(Ловкость1!$D$7:$U$9,MATCH(H21,Ловкость1!$C$7:$C$9,1),MATCH('ИР-тек'!$B$63,Ловкость1!$D$2:$U$2,1)),IF($F21="Ловкость2",INDEX(Ловкость2!$D$7:$U$9,MATCH(H21,Ловкость2!$C$7:$C$9,1),MATCH('ИР-тек'!$B$63,Ловкость2!$D$2:$U$2,1)),IF($F21="Гибкость1",INDEX(Гибкость1!$D$7:$U$9,MATCH(H21,Гибкость1!$C$7:$C$9,1),MATCH('ИР-тек'!$B$63,Гибкость1!$D$2:$U$2,1)),IF($F21="Гибкость2",INDEX(Гибкость2!$D$7:$U$9,MATCH(H21,Гибкость2!$C$7:$C$9,1),MATCH('ИР-тек'!$B$63,Гибкость2!$D$2:$U$2,1)),IF($F21="Волейбол1",INDEX(Волейбол1!$D$7:$U$9,MATCH(H21,Волейбол1!$C$7:$C$9,1),MATCH('ИР-тек'!$B$63,Волейбол1!$D$2:$U$2,1)),IF($F21="Волейбол2",INDEX(Волейбол2!$D$7:$U$9,MATCH(H21,Волейбол2!$C$7:$C$9,1),MATCH('ИР-тек'!$B$63,Волейбол2!$D$2:$U$2,1)),IF($F21="Баскетбол1",INDEX(Баскетбол1!$D$7:$U$9,MATCH(H21,Баскетбол1!$C$7:$C$9,1),MATCH('ИР-тек'!$B$63,Баскетбол1!$D$2:$U$2,1)),IF($F21="Баскетбол2",INDEX(Баскетбол2!$D$7:$U$9,MATCH(H21,Баскетбол2!$C$7:$C$9,1),MATCH('ИР-тек'!$B$63,Баскетбол2!$D$2:$U$2,1)),IF($F21="Футбол1",INDEX(Футбол1!$D$7:$U$9,MATCH(H21,Футбол1!$C$7:$C$9,1),MATCH('ИР-тек'!$B$63,Футбол1!$D$2:$U$2,1)),IF($F21="Футбол2",INDEX(Футбол2!$D$7:$U$9,MATCH(H21,Футбол2!$C$7:$C$9,1),MATCH('ИР-тек'!$B$63,Футбол2!$D$2:$U$2,1))))))))))))))))</f>
        <v>1</v>
      </c>
      <c r="Q21" s="76" t="str">
        <f>IF($F21="Сила1",INDEX(Сила1!$D$7:$U$9,MATCH(H21,Сила1!$C$7:$C$9,1),MATCH('ИР-тек'!$B$63,Сила1!$D$1:$U$1,1)),IF($F21="Сила2",INDEX(Сила2!$D$7:$U$9,MATCH(H21,Сила2!$C$7:$C$9,1),MATCH('ИР-тек'!$B$63,Сила2!$D$1:$U$1,1)),IF($F21="Быстрота1",INDEX(Быстрота1!$D$7:$U$9,MATCH(H21,Быстрота1!$C$7:$C$9,1),MATCH('ИР-тек'!$B$63,Быстрота1!$D$1:$U$1,1)),IF($F21="Быстрота2",INDEX(Быстрота2!$D$7:$U$9,MATCH(H21,Быстрота2!$C$7:$C$9,1),MATCH('ИР-тек'!$B$63,Быстрота2!$D$1:$U$1,1)),IF($F21="Ловкость1",INDEX(Ловкость1!$D$7:$U$9,MATCH(H21,Ловкость1!$C$7:$C$9,1),MATCH('ИР-тек'!$B$63,Ловкость1!$D$1:$U$1,1)),IF($F21="Ловкость2",INDEX(Ловкость2!$D$7:$U$9,MATCH(H21,Ловкость2!$C$7:$C$9,1),MATCH('ИР-тек'!$B$63,Ловкость2!$D$1:$U$1,1)),IF($F21="Гибкость1",INDEX(Гибкость1!$D$7:$U$9,MATCH(H21,Гибкость1!$C$7:$C$9,1),MATCH('ИР-тек'!$B$63,Гибкость1!$D$1:$U$1,1)),IF($F21="Гибкость2",INDEX(Гибкость2!$D$7:$U$9,MATCH(H21,Гибкость2!$C$7:$C$9,1),MATCH('ИР-тек'!$B$63,Гибкость2!$D$1:$U$1,1)),IF($F21="Волейбол1",INDEX(Волейбол1!$D$7:$U$9,MATCH(H21,Волейбол1!$C$7:$C$9,1),MATCH('ИР-тек'!$B$63,Волейбол1!$D$1:$U$1,1)),IF($F21="Волейбол2",INDEX(Волейбол2!$D$7:$U$9,MATCH(H21,Волейбол2!$C$7:$C$9,1),MATCH('ИР-тек'!$B$63,Волейбол2!$D$1:$U$1,1)),IF($F21="Баскетбол1",INDEX(Баскетбол1!$D$7:$U$9,MATCH(H21,Баскетбол1!$C$7:$C$9,1),MATCH('ИР-тек'!$B$63,Баскетбол1!$D$1:$U$1,1)),IF($F21="Баскетбол2",INDEX(Баскетбол2!$D$7:$U$9,MATCH(H21,Баскетбол2!$C$7:$C$9,1),MATCH('ИР-тек'!$B$63,Баскетбол2!$D$1:$U$1,1)),IF($F21="Футбол1",INDEX(Футбол1!$D$7:$U$9,MATCH(H21,Футбол1!$C$7:$C$9,1),MATCH('ИР-тек'!$B$63,Футбол1!$D$1:$U$1,1)),IF($F21="Футбол2",INDEX(Футбол2!$D$7:$U$9,MATCH(H21,Футбол2!$C$7:$C$9,1),MATCH('ИР-тек'!$B$63,Футбол2!$D$1:$U$1,1))))))))))))))))</f>
        <v>≤ 8</v>
      </c>
      <c r="R21" s="353"/>
      <c r="S21" s="352"/>
    </row>
    <row r="22" spans="2:19" ht="24.95" customHeight="1" thickBot="1" x14ac:dyDescent="0.3">
      <c r="B22" s="660"/>
      <c r="C22" s="661"/>
      <c r="D22" s="647"/>
      <c r="E22" s="648"/>
      <c r="F22" s="529" t="str">
        <f>D20</f>
        <v>Ловкость2</v>
      </c>
      <c r="G22" s="667"/>
      <c r="H22" s="652" t="s">
        <v>248</v>
      </c>
      <c r="I22" s="653"/>
      <c r="J22" s="654" t="str">
        <f>IF($F22="Сила1",INDEX(Сила1!$D$7:$U$9,MATCH(H22,Сила1!$C$7:$C$9,1),MATCH('ИР-тек'!$B$63,Сила1!$D$3:$R$3,1)),IF($F22="Сила2",INDEX(Сила2!$D$7:$U$9,MATCH(H22,Сила2!$C$7:$C$9,1),MATCH('ИР-тек'!$B$63,Сила2!$D$3:$R$3,1)),IF($F22="Быстрота1",INDEX(Быстрота1!$D$7:$U$9,MATCH(H22,Быстрота1!$C$7:$C$9,1),MATCH('ИР-тек'!$B$63,Быстрота1!$D$3:$R$3,1)),IF($F22="Быстрота2",INDEX(Быстрота2!$D$7:$U$9,MATCH(H22,Быстрота2!$C$7:$C$9,1),MATCH('ИР-тек'!$B$63,Быстрота2!$D$3:$R$3,1)),IF($F22="Ловкость1",INDEX(Ловкость1!$D$7:$U$9,MATCH(H22,Ловкость1!$C$7:$C$9,1),MATCH('ИР-тек'!$B$63,Ловкость1!$D$3:$R$3,1)),IF($F22="Ловкость2",INDEX(Ловкость2!$D$7:$U$9,MATCH(H22,Ловкость2!$C$7:$C$9,1),MATCH('ИР-тек'!$B$63,Ловкость2!$D$3:$R$3,1)),IF($F22="Гибкость1",INDEX(Гибкость1!$D$7:$U$9,MATCH(H22,Гибкость1!$C$7:$C$9,1),MATCH('ИР-тек'!$B$63,Гибкость1!$D$3:$R$3,1)),IF($F22="Гибкость2",INDEX(Гибкость2!$D$7:$U$9,MATCH(H22,Гибкость2!$C$7:$C$9,1),MATCH('ИР-тек'!$B$63,Гибкость2!$D$3:$R$3,1)),IF($F22="Волейбол1",INDEX(Волейбол1!$D$7:$U$9,MATCH(H22,Волейбол1!$C$7:$C$9,1),MATCH('ИР-тек'!$B$63,Волейбол1!$D$3:$R$3,1)),IF($F22="Волейбол2",INDEX(Волейбол2!$D$7:$U$9,MATCH(H22,Волейбол2!$C$7:$C$9,1),MATCH('ИР-тек'!$B$63,Волейбол2!$D$3:$R$3,1)),IF($F22="Баскетбол1",INDEX(Баскетбол1!$D$7:$U$9,MATCH(H22,Баскетбол1!$C$7:$C$9,1),MATCH('ИР-тек'!$B$63,Баскетбол1!$D$3:$R$3,1)),IF($F22="Баскетбол2",INDEX(Баскетбол2!$D$7:$U$9,MATCH(H22,Баскетбол2!$C$7:$C$9,1),MATCH('ИР-тек'!$B$63,Баскетбол2!$D$3:$R$3,1)),IF($F22="Футбол1",INDEX(Футбол1!$D$7:$U$9,MATCH(H22,Футбол1!$C$7:$C$9,1),MATCH('ИР-тек'!$B$63,Футбол1!$D$3:$R$3,1)),IF($F22="Футбол2",INDEX(Футбол2!$D$7:$U$9,MATCH(H22,Футбол2!$C$7:$C$9,1),MATCH('ИР-тек'!$B$63,Футбол2!$D$3:$R$3,1))))))))))))))))</f>
        <v>Выход силой в упор на перекладину (руки поочередно) из виса лежа</v>
      </c>
      <c r="K22" s="655"/>
      <c r="L22" s="655"/>
      <c r="M22" s="655"/>
      <c r="N22" s="655"/>
      <c r="O22" s="656"/>
      <c r="P22" s="75">
        <f>IF($F22="Сила1",INDEX(Сила1!$D$7:$U$9,MATCH(H22,Сила1!$C$7:$C$9,1),MATCH('ИР-тек'!$B$63,Сила1!$D$2:$U$2,1)),IF($F22="Сила2",INDEX(Сила2!$D$7:$U$9,MATCH(H22,Сила2!$C$7:$C$9,1),MATCH('ИР-тек'!$B$63,Сила2!$D$2:$U$2,1)),IF($F22="Быстрота1",INDEX(Быстрота1!$D$7:$U$9,MATCH(H22,Быстрота1!$C$7:$C$9,1),MATCH('ИР-тек'!$B$63,Быстрота1!$D$2:$U$2,1)),IF($F22="Быстрота2",INDEX(Быстрота2!$D$7:$U$9,MATCH(H22,Быстрота2!$C$7:$C$9,1),MATCH('ИР-тек'!$B$63,Быстрота2!$D$2:$U$2,1)),IF($F22="Ловкость1",INDEX(Ловкость1!$D$7:$U$9,MATCH(H22,Ловкость1!$C$7:$C$9,1),MATCH('ИР-тек'!$B$63,Ловкость1!$D$2:$U$2,1)),IF($F22="Ловкость2",INDEX(Ловкость2!$D$7:$U$9,MATCH(H22,Ловкость2!$C$7:$C$9,1),MATCH('ИР-тек'!$B$63,Ловкость2!$D$2:$U$2,1)),IF($F22="Гибкость1",INDEX(Гибкость1!$D$7:$U$9,MATCH(H22,Гибкость1!$C$7:$C$9,1),MATCH('ИР-тек'!$B$63,Гибкость1!$D$2:$U$2,1)),IF($F22="Гибкость2",INDEX(Гибкость2!$D$7:$U$9,MATCH(H22,Гибкость2!$C$7:$C$9,1),MATCH('ИР-тек'!$B$63,Гибкость2!$D$2:$U$2,1)),IF($F22="Волейбол1",INDEX(Волейбол1!$D$7:$U$9,MATCH(H22,Волейбол1!$C$7:$C$9,1),MATCH('ИР-тек'!$B$63,Волейбол1!$D$2:$U$2,1)),IF($F22="Волейбол2",INDEX(Волейбол2!$D$7:$U$9,MATCH(H22,Волейбол2!$C$7:$C$9,1),MATCH('ИР-тек'!$B$63,Волейбол2!$D$2:$U$2,1)),IF($F22="Баскетбол1",INDEX(Баскетбол1!$D$7:$U$9,MATCH(H22,Баскетбол1!$C$7:$C$9,1),MATCH('ИР-тек'!$B$63,Баскетбол1!$D$2:$U$2,1)),IF($F22="Баскетбол2",INDEX(Баскетбол2!$D$7:$U$9,MATCH(H22,Баскетбол2!$C$7:$C$9,1),MATCH('ИР-тек'!$B$63,Баскетбол2!$D$2:$U$2,1)),IF($F22="Футбол1",INDEX(Футбол1!$D$7:$U$9,MATCH(H22,Футбол1!$C$7:$C$9,1),MATCH('ИР-тек'!$B$63,Футбол1!$D$2:$U$2,1)),IF($F22="Футбол2",INDEX(Футбол2!$D$7:$U$9,MATCH(H22,Футбол2!$C$7:$C$9,1),MATCH('ИР-тек'!$B$63,Футбол2!$D$2:$U$2,1))))))))))))))))</f>
        <v>1</v>
      </c>
      <c r="Q22" s="76" t="str">
        <f>IF($F22="Сила1",INDEX(Сила1!$D$7:$U$9,MATCH(H22,Сила1!$C$7:$C$9,1),MATCH('ИР-тек'!$B$63,Сила1!$D$1:$U$1,1)),IF($F22="Сила2",INDEX(Сила2!$D$7:$U$9,MATCH(H22,Сила2!$C$7:$C$9,1),MATCH('ИР-тек'!$B$63,Сила2!$D$1:$U$1,1)),IF($F22="Быстрота1",INDEX(Быстрота1!$D$7:$U$9,MATCH(H22,Быстрота1!$C$7:$C$9,1),MATCH('ИР-тек'!$B$63,Быстрота1!$D$1:$U$1,1)),IF($F22="Быстрота2",INDEX(Быстрота2!$D$7:$U$9,MATCH(H22,Быстрота2!$C$7:$C$9,1),MATCH('ИР-тек'!$B$63,Быстрота2!$D$1:$U$1,1)),IF($F22="Ловкость1",INDEX(Ловкость1!$D$7:$U$9,MATCH(H22,Ловкость1!$C$7:$C$9,1),MATCH('ИР-тек'!$B$63,Ловкость1!$D$1:$U$1,1)),IF($F22="Ловкость2",INDEX(Ловкость2!$D$7:$U$9,MATCH(H22,Ловкость2!$C$7:$C$9,1),MATCH('ИР-тек'!$B$63,Ловкость2!$D$1:$U$1,1)),IF($F22="Гибкость1",INDEX(Гибкость1!$D$7:$U$9,MATCH(H22,Гибкость1!$C$7:$C$9,1),MATCH('ИР-тек'!$B$63,Гибкость1!$D$1:$U$1,1)),IF($F22="Гибкость2",INDEX(Гибкость2!$D$7:$U$9,MATCH(H22,Гибкость2!$C$7:$C$9,1),MATCH('ИР-тек'!$B$63,Гибкость2!$D$1:$U$1,1)),IF($F22="Волейбол1",INDEX(Волейбол1!$D$7:$U$9,MATCH(H22,Волейбол1!$C$7:$C$9,1),MATCH('ИР-тек'!$B$63,Волейбол1!$D$1:$U$1,1)),IF($F22="Волейбол2",INDEX(Волейбол2!$D$7:$U$9,MATCH(H22,Волейбол2!$C$7:$C$9,1),MATCH('ИР-тек'!$B$63,Волейбол2!$D$1:$U$1,1)),IF($F22="Баскетбол1",INDEX(Баскетбол1!$D$7:$U$9,MATCH(H22,Баскетбол1!$C$7:$C$9,1),MATCH('ИР-тек'!$B$63,Баскетбол1!$D$1:$U$1,1)),IF($F22="Баскетбол2",INDEX(Баскетбол2!$D$7:$U$9,MATCH(H22,Баскетбол2!$C$7:$C$9,1),MATCH('ИР-тек'!$B$63,Баскетбол2!$D$1:$U$1,1)),IF($F22="Футбол1",INDEX(Футбол1!$D$7:$U$9,MATCH(H22,Футбол1!$C$7:$C$9,1),MATCH('ИР-тек'!$B$63,Футбол1!$D$1:$U$1,1)),IF($F22="Футбол2",INDEX(Футбол2!$D$7:$U$9,MATCH(H22,Футбол2!$C$7:$C$9,1),MATCH('ИР-тек'!$B$63,Футбол2!$D$1:$U$1,1))))))))))))))))</f>
        <v>≤ 8</v>
      </c>
      <c r="R22" s="353"/>
      <c r="S22" s="352"/>
    </row>
    <row r="23" spans="2:19" ht="24.95" customHeight="1" thickBot="1" x14ac:dyDescent="0.3">
      <c r="B23" s="660"/>
      <c r="C23" s="659" t="s">
        <v>250</v>
      </c>
      <c r="D23" s="643" t="s">
        <v>1026</v>
      </c>
      <c r="E23" s="644"/>
      <c r="F23" s="527" t="str">
        <f>D23</f>
        <v>Ловкость1</v>
      </c>
      <c r="G23" s="649" t="str">
        <f>IF(КИДР!D23="Сила1",'Table-IDK'!$B$271,IF(КИДР!D23="Сила2",'Table-IDK'!$B$271,IF(КИДР!D23="Быстрота",'Table-IDK'!$B$272,IF(КИДР!D23="Ловкость",'Table-IDK'!$B$273,IF(КИДР!D23="Гибкость",'Table-IDK'!$B$274,"")))))</f>
        <v/>
      </c>
      <c r="H23" s="652" t="s">
        <v>246</v>
      </c>
      <c r="I23" s="653"/>
      <c r="J23" s="654" t="str">
        <f>IF($F23="Сила1",INDEX(Сила1!$D$7:$U$9,MATCH(H23,Сила1!$C$7:$C$9,1),MATCH('ИР-тек'!$B$63,Сила1!$D$3:$R$3,1)),IF($F23="Сила2",INDEX(Сила2!$D$7:$U$9,MATCH(H23,Сила2!$C$7:$C$9,1),MATCH('ИР-тек'!$B$63,Сила2!$D$3:$R$3,1)),IF($F23="Быстрота1",INDEX(Быстрота1!$D$7:$U$9,MATCH(H23,Быстрота1!$C$7:$C$9,1),MATCH('ИР-тек'!$B$63,Быстрота1!$D$3:$R$3,1)),IF($F23="Быстрота2",INDEX(Быстрота2!$D$7:$U$9,MATCH(H23,Быстрота2!$C$7:$C$9,1),MATCH('ИР-тек'!$B$63,Быстрота2!$D$3:$R$3,1)),IF($F23="Ловкость1",INDEX(Ловкость1!$D$7:$U$9,MATCH(H23,Ловкость1!$C$7:$C$9,1),MATCH('ИР-тек'!$B$63,Ловкость1!$D$3:$R$3,1)),IF($F23="Ловкость2",INDEX(Ловкость2!$D$7:$U$9,MATCH(H23,Ловкость2!$C$7:$C$9,1),MATCH('ИР-тек'!$B$63,Ловкость2!$D$3:$R$3,1)),IF($F23="Гибкость1",INDEX(Гибкость1!$D$7:$U$9,MATCH(H23,Гибкость1!$C$7:$C$9,1),MATCH('ИР-тек'!$B$63,Гибкость1!$D$3:$R$3,1)),IF($F23="Гибкость2",INDEX(Гибкость2!$D$7:$U$9,MATCH(H23,Гибкость2!$C$7:$C$9,1),MATCH('ИР-тек'!$B$63,Гибкость2!$D$3:$R$3,1)),IF($F23="Волейбол1",INDEX(Волейбол1!$D$7:$U$9,MATCH(H23,Волейбол1!$C$7:$C$9,1),MATCH('ИР-тек'!$B$63,Волейбол1!$D$3:$R$3,1)),IF($F23="Волейбол2",INDEX(Волейбол2!$D$7:$U$9,MATCH(H23,Волейбол2!$C$7:$C$9,1),MATCH('ИР-тек'!$B$63,Волейбол2!$D$3:$R$3,1)),IF($F23="Баскетбол1",INDEX(Баскетбол1!$D$7:$U$9,MATCH(H23,Баскетбол1!$C$7:$C$9,1),MATCH('ИР-тек'!$B$63,Баскетбол1!$D$3:$R$3,1)),IF($F23="Баскетбол2",INDEX(Баскетбол2!$D$7:$U$9,MATCH(H23,Баскетбол2!$C$7:$C$9,1),MATCH('ИР-тек'!$B$63,Баскетбол2!$D$3:$R$3,1)),IF($F23="Футбол1",INDEX(Футбол1!$D$7:$U$9,MATCH(H23,Футбол1!$C$7:$C$9,1),MATCH('ИР-тек'!$B$63,Футбол1!$D$3:$R$3,1)),IF($F23="Футбол2",INDEX(Футбол2!$D$7:$U$9,MATCH(H23,Футбол2!$C$7:$C$9,1),MATCH('ИР-тек'!$B$63,Футбол2!$D$3:$R$3,1))))))))))))))))</f>
        <v>Подтягивания в висе хватом сверху руки на ширине плеч (при необходимости с помощью партнера)</v>
      </c>
      <c r="K23" s="655"/>
      <c r="L23" s="655"/>
      <c r="M23" s="655"/>
      <c r="N23" s="655"/>
      <c r="O23" s="656"/>
      <c r="P23" s="75">
        <f>IF($F23="Сила1",INDEX(Сила1!$D$7:$U$9,MATCH(H23,Сила1!$C$7:$C$9,1),MATCH('ИР-тек'!$B$63,Сила1!$D$2:$U$2,1)),IF($F23="Сила2",INDEX(Сила2!$D$7:$U$9,MATCH(H23,Сила2!$C$7:$C$9,1),MATCH('ИР-тек'!$B$63,Сила2!$D$2:$U$2,1)),IF($F23="Быстрота1",INDEX(Быстрота1!$D$7:$U$9,MATCH(H23,Быстрота1!$C$7:$C$9,1),MATCH('ИР-тек'!$B$63,Быстрота1!$D$2:$U$2,1)),IF($F23="Быстрота2",INDEX(Быстрота2!$D$7:$U$9,MATCH(H23,Быстрота2!$C$7:$C$9,1),MATCH('ИР-тек'!$B$63,Быстрота2!$D$2:$U$2,1)),IF($F23="Ловкость1",INDEX(Ловкость1!$D$7:$U$9,MATCH(H23,Ловкость1!$C$7:$C$9,1),MATCH('ИР-тек'!$B$63,Ловкость1!$D$2:$U$2,1)),IF($F23="Ловкость2",INDEX(Ловкость2!$D$7:$U$9,MATCH(H23,Ловкость2!$C$7:$C$9,1),MATCH('ИР-тек'!$B$63,Ловкость2!$D$2:$U$2,1)),IF($F23="Гибкость1",INDEX(Гибкость1!$D$7:$U$9,MATCH(H23,Гибкость1!$C$7:$C$9,1),MATCH('ИР-тек'!$B$63,Гибкость1!$D$2:$U$2,1)),IF($F23="Гибкость2",INDEX(Гибкость2!$D$7:$U$9,MATCH(H23,Гибкость2!$C$7:$C$9,1),MATCH('ИР-тек'!$B$63,Гибкость2!$D$2:$U$2,1)),IF($F23="Волейбол1",INDEX(Волейбол1!$D$7:$U$9,MATCH(H23,Волейбол1!$C$7:$C$9,1),MATCH('ИР-тек'!$B$63,Волейбол1!$D$2:$U$2,1)),IF($F23="Волейбол2",INDEX(Волейбол2!$D$7:$U$9,MATCH(H23,Волейбол2!$C$7:$C$9,1),MATCH('ИР-тек'!$B$63,Волейбол2!$D$2:$U$2,1)),IF($F23="Баскетбол1",INDEX(Баскетбол1!$D$7:$U$9,MATCH(H23,Баскетбол1!$C$7:$C$9,1),MATCH('ИР-тек'!$B$63,Баскетбол1!$D$2:$U$2,1)),IF($F23="Баскетбол2",INDEX(Баскетбол2!$D$7:$U$9,MATCH(H23,Баскетбол2!$C$7:$C$9,1),MATCH('ИР-тек'!$B$63,Баскетбол2!$D$2:$U$2,1)),IF($F23="Футбол1",INDEX(Футбол1!$D$7:$U$9,MATCH(H23,Футбол1!$C$7:$C$9,1),MATCH('ИР-тек'!$B$63,Футбол1!$D$2:$U$2,1)),IF($F23="Футбол2",INDEX(Футбол2!$D$7:$U$9,MATCH(H23,Футбол2!$C$7:$C$9,1),MATCH('ИР-тек'!$B$63,Футбол2!$D$2:$U$2,1))))))))))))))))</f>
        <v>1</v>
      </c>
      <c r="Q23" s="76" t="str">
        <f>IF($F23="Сила1",INDEX(Сила1!$D$7:$U$9,MATCH(H23,Сила1!$C$7:$C$9,1),MATCH('ИР-тек'!$B$63,Сила1!$D$1:$U$1,1)),IF($F23="Сила2",INDEX(Сила2!$D$7:$U$9,MATCH(H23,Сила2!$C$7:$C$9,1),MATCH('ИР-тек'!$B$63,Сила2!$D$1:$U$1,1)),IF($F23="Быстрота1",INDEX(Быстрота1!$D$7:$U$9,MATCH(H23,Быстрота1!$C$7:$C$9,1),MATCH('ИР-тек'!$B$63,Быстрота1!$D$1:$U$1,1)),IF($F23="Быстрота2",INDEX(Быстрота2!$D$7:$U$9,MATCH(H23,Быстрота2!$C$7:$C$9,1),MATCH('ИР-тек'!$B$63,Быстрота2!$D$1:$U$1,1)),IF($F23="Ловкость1",INDEX(Ловкость1!$D$7:$U$9,MATCH(H23,Ловкость1!$C$7:$C$9,1),MATCH('ИР-тек'!$B$63,Ловкость1!$D$1:$U$1,1)),IF($F23="Ловкость2",INDEX(Ловкость2!$D$7:$U$9,MATCH(H23,Ловкость2!$C$7:$C$9,1),MATCH('ИР-тек'!$B$63,Ловкость2!$D$1:$U$1,1)),IF($F23="Гибкость1",INDEX(Гибкость1!$D$7:$U$9,MATCH(H23,Гибкость1!$C$7:$C$9,1),MATCH('ИР-тек'!$B$63,Гибкость1!$D$1:$U$1,1)),IF($F23="Гибкость2",INDEX(Гибкость2!$D$7:$U$9,MATCH(H23,Гибкость2!$C$7:$C$9,1),MATCH('ИР-тек'!$B$63,Гибкость2!$D$1:$U$1,1)),IF($F23="Волейбол1",INDEX(Волейбол1!$D$7:$U$9,MATCH(H23,Волейбол1!$C$7:$C$9,1),MATCH('ИР-тек'!$B$63,Волейбол1!$D$1:$U$1,1)),IF($F23="Волейбол2",INDEX(Волейбол2!$D$7:$U$9,MATCH(H23,Волейбол2!$C$7:$C$9,1),MATCH('ИР-тек'!$B$63,Волейбол2!$D$1:$U$1,1)),IF($F23="Баскетбол1",INDEX(Баскетбол1!$D$7:$U$9,MATCH(H23,Баскетбол1!$C$7:$C$9,1),MATCH('ИР-тек'!$B$63,Баскетбол1!$D$1:$U$1,1)),IF($F23="Баскетбол2",INDEX(Баскетбол2!$D$7:$U$9,MATCH(H23,Баскетбол2!$C$7:$C$9,1),MATCH('ИР-тек'!$B$63,Баскетбол2!$D$1:$U$1,1)),IF($F23="Футбол1",INDEX(Футбол1!$D$7:$U$9,MATCH(H23,Футбол1!$C$7:$C$9,1),MATCH('ИР-тек'!$B$63,Футбол1!$D$1:$U$1,1)),IF($F23="Футбол2",INDEX(Футбол2!$D$7:$U$9,MATCH(H23,Футбол2!$C$7:$C$9,1),MATCH('ИР-тек'!$B$63,Футбол2!$D$1:$U$1,1))))))))))))))))</f>
        <v>≤ 8</v>
      </c>
      <c r="R23" s="353">
        <f>IF($D$17="Сила1",INDEX('Упр-ст'!$G$6:$AO$8,MATCH(H23,'Упр-ст'!$F$6:$F$8,1),MATCH('Упр-ст'!$B$28,'Упр-ст'!$G$4:$AO$4,1)),IF($D$17="Сила2",INDEX('Упр-ст'!$G$9:$AO$11,MATCH(H23,'Упр-ст'!$F$9:$F$11,1),MATCH('Упр-ст'!$B$28,'Упр-ст'!$G$4:$AO$4,1)),IF($D$17="Быстрота",INDEX('Упр-ст'!$G$15:$AO$17,MATCH(H23,'Упр-ст'!$F$15:$F$17,1),MATCH('Упр-ст'!$B$28,'Упр-ст'!$G$4:$AO$4,1)),IF($D$17="Ловкость",INDEX('Упр-ст'!$G$12:$AO$14,MATCH(H23,'Упр-ст'!$F$12:$F$14,1),MATCH('Упр-ст'!$B$28,'Упр-ст'!$G$4:$AO$4,1)),IF($D$17="Гибкость",INDEX('Упр-ст'!$G$18:$AO$20,MATCH(H23,'Упр-ст'!$F$18:$F$20,1),MATCH('Упр-ст'!$B$28,'Упр-ст'!$G$4:$AO$4,1)))))))</f>
        <v>1.1000000000000001</v>
      </c>
      <c r="S23" s="352"/>
    </row>
    <row r="24" spans="2:19" ht="24.95" customHeight="1" thickBot="1" x14ac:dyDescent="0.3">
      <c r="B24" s="660"/>
      <c r="C24" s="660"/>
      <c r="D24" s="645"/>
      <c r="E24" s="646"/>
      <c r="F24" s="528" t="str">
        <f>D23</f>
        <v>Ловкость1</v>
      </c>
      <c r="G24" s="650"/>
      <c r="H24" s="652" t="s">
        <v>247</v>
      </c>
      <c r="I24" s="653"/>
      <c r="J24" s="654" t="str">
        <f>IF($F24="Сила1",INDEX(Сила1!$D$7:$U$9,MATCH(H24,Сила1!$C$7:$C$9,1),MATCH('ИР-тек'!$B$63,Сила1!$D$3:$R$3,1)),IF($F24="Сила2",INDEX(Сила2!$D$7:$U$9,MATCH(H24,Сила2!$C$7:$C$9,1),MATCH('ИР-тек'!$B$63,Сила2!$D$3:$R$3,1)),IF($F24="Быстрота1",INDEX(Быстрота1!$D$7:$U$9,MATCH(H24,Быстрота1!$C$7:$C$9,1),MATCH('ИР-тек'!$B$63,Быстрота1!$D$3:$R$3,1)),IF($F24="Быстрота2",INDEX(Быстрота2!$D$7:$U$9,MATCH(H24,Быстрота2!$C$7:$C$9,1),MATCH('ИР-тек'!$B$63,Быстрота2!$D$3:$R$3,1)),IF($F24="Ловкость1",INDEX(Ловкость1!$D$7:$U$9,MATCH(H24,Ловкость1!$C$7:$C$9,1),MATCH('ИР-тек'!$B$63,Ловкость1!$D$3:$R$3,1)),IF($F24="Ловкость2",INDEX(Ловкость2!$D$7:$U$9,MATCH(H24,Ловкость2!$C$7:$C$9,1),MATCH('ИР-тек'!$B$63,Ловкость2!$D$3:$R$3,1)),IF($F24="Гибкость1",INDEX(Гибкость1!$D$7:$U$9,MATCH(H24,Гибкость1!$C$7:$C$9,1),MATCH('ИР-тек'!$B$63,Гибкость1!$D$3:$R$3,1)),IF($F24="Гибкость2",INDEX(Гибкость2!$D$7:$U$9,MATCH(H24,Гибкость2!$C$7:$C$9,1),MATCH('ИР-тек'!$B$63,Гибкость2!$D$3:$R$3,1)),IF($F24="Волейбол1",INDEX(Волейбол1!$D$7:$U$9,MATCH(H24,Волейбол1!$C$7:$C$9,1),MATCH('ИР-тек'!$B$63,Волейбол1!$D$3:$R$3,1)),IF($F24="Волейбол2",INDEX(Волейбол2!$D$7:$U$9,MATCH(H24,Волейбол2!$C$7:$C$9,1),MATCH('ИР-тек'!$B$63,Волейбол2!$D$3:$R$3,1)),IF($F24="Баскетбол1",INDEX(Баскетбол1!$D$7:$U$9,MATCH(H24,Баскетбол1!$C$7:$C$9,1),MATCH('ИР-тек'!$B$63,Баскетбол1!$D$3:$R$3,1)),IF($F24="Баскетбол2",INDEX(Баскетбол2!$D$7:$U$9,MATCH(H24,Баскетбол2!$C$7:$C$9,1),MATCH('ИР-тек'!$B$63,Баскетбол2!$D$3:$R$3,1)),IF($F24="Футбол1",INDEX(Футбол1!$D$7:$U$9,MATCH(H24,Футбол1!$C$7:$C$9,1),MATCH('ИР-тек'!$B$63,Футбол1!$D$3:$R$3,1)),IF($F24="Футбол2",INDEX(Футбол2!$D$7:$U$9,MATCH(H24,Футбол2!$C$7:$C$9,1),MATCH('ИР-тек'!$B$63,Футбол2!$D$3:$R$3,1))))))))))))))))</f>
        <v>Сгибание и разгибание рук в упоре лежа (руки на ширине плеч)</v>
      </c>
      <c r="K24" s="655"/>
      <c r="L24" s="655"/>
      <c r="M24" s="655"/>
      <c r="N24" s="655"/>
      <c r="O24" s="656"/>
      <c r="P24" s="75">
        <f>IF($F24="Сила1",INDEX(Сила1!$D$7:$U$9,MATCH(H24,Сила1!$C$7:$C$9,1),MATCH('ИР-тек'!$B$63,Сила1!$D$2:$U$2,1)),IF($F24="Сила2",INDEX(Сила2!$D$7:$U$9,MATCH(H24,Сила2!$C$7:$C$9,1),MATCH('ИР-тек'!$B$63,Сила2!$D$2:$U$2,1)),IF($F24="Быстрота1",INDEX(Быстрота1!$D$7:$U$9,MATCH(H24,Быстрота1!$C$7:$C$9,1),MATCH('ИР-тек'!$B$63,Быстрота1!$D$2:$U$2,1)),IF($F24="Быстрота2",INDEX(Быстрота2!$D$7:$U$9,MATCH(H24,Быстрота2!$C$7:$C$9,1),MATCH('ИР-тек'!$B$63,Быстрота2!$D$2:$U$2,1)),IF($F24="Ловкость1",INDEX(Ловкость1!$D$7:$U$9,MATCH(H24,Ловкость1!$C$7:$C$9,1),MATCH('ИР-тек'!$B$63,Ловкость1!$D$2:$U$2,1)),IF($F24="Ловкость2",INDEX(Ловкость2!$D$7:$U$9,MATCH(H24,Ловкость2!$C$7:$C$9,1),MATCH('ИР-тек'!$B$63,Ловкость2!$D$2:$U$2,1)),IF($F24="Гибкость1",INDEX(Гибкость1!$D$7:$U$9,MATCH(H24,Гибкость1!$C$7:$C$9,1),MATCH('ИР-тек'!$B$63,Гибкость1!$D$2:$U$2,1)),IF($F24="Гибкость2",INDEX(Гибкость2!$D$7:$U$9,MATCH(H24,Гибкость2!$C$7:$C$9,1),MATCH('ИР-тек'!$B$63,Гибкость2!$D$2:$U$2,1)),IF($F24="Волейбол1",INDEX(Волейбол1!$D$7:$U$9,MATCH(H24,Волейбол1!$C$7:$C$9,1),MATCH('ИР-тек'!$B$63,Волейбол1!$D$2:$U$2,1)),IF($F24="Волейбол2",INDEX(Волейбол2!$D$7:$U$9,MATCH(H24,Волейбол2!$C$7:$C$9,1),MATCH('ИР-тек'!$B$63,Волейбол2!$D$2:$U$2,1)),IF($F24="Баскетбол1",INDEX(Баскетбол1!$D$7:$U$9,MATCH(H24,Баскетбол1!$C$7:$C$9,1),MATCH('ИР-тек'!$B$63,Баскетбол1!$D$2:$U$2,1)),IF($F24="Баскетбол2",INDEX(Баскетбол2!$D$7:$U$9,MATCH(H24,Баскетбол2!$C$7:$C$9,1),MATCH('ИР-тек'!$B$63,Баскетбол2!$D$2:$U$2,1)),IF($F24="Футбол1",INDEX(Футбол1!$D$7:$U$9,MATCH(H24,Футбол1!$C$7:$C$9,1),MATCH('ИР-тек'!$B$63,Футбол1!$D$2:$U$2,1)),IF($F24="Футбол2",INDEX(Футбол2!$D$7:$U$9,MATCH(H24,Футбол2!$C$7:$C$9,1),MATCH('ИР-тек'!$B$63,Футбол2!$D$2:$U$2,1))))))))))))))))</f>
        <v>1</v>
      </c>
      <c r="Q24" s="76" t="str">
        <f>IF($F24="Сила1",INDEX(Сила1!$D$7:$U$9,MATCH(H24,Сила1!$C$7:$C$9,1),MATCH('ИР-тек'!$B$63,Сила1!$D$1:$U$1,1)),IF($F24="Сила2",INDEX(Сила2!$D$7:$U$9,MATCH(H24,Сила2!$C$7:$C$9,1),MATCH('ИР-тек'!$B$63,Сила2!$D$1:$U$1,1)),IF($F24="Быстрота1",INDEX(Быстрота1!$D$7:$U$9,MATCH(H24,Быстрота1!$C$7:$C$9,1),MATCH('ИР-тек'!$B$63,Быстрота1!$D$1:$U$1,1)),IF($F24="Быстрота2",INDEX(Быстрота2!$D$7:$U$9,MATCH(H24,Быстрота2!$C$7:$C$9,1),MATCH('ИР-тек'!$B$63,Быстрота2!$D$1:$U$1,1)),IF($F24="Ловкость1",INDEX(Ловкость1!$D$7:$U$9,MATCH(H24,Ловкость1!$C$7:$C$9,1),MATCH('ИР-тек'!$B$63,Ловкость1!$D$1:$U$1,1)),IF($F24="Ловкость2",INDEX(Ловкость2!$D$7:$U$9,MATCH(H24,Ловкость2!$C$7:$C$9,1),MATCH('ИР-тек'!$B$63,Ловкость2!$D$1:$U$1,1)),IF($F24="Гибкость1",INDEX(Гибкость1!$D$7:$U$9,MATCH(H24,Гибкость1!$C$7:$C$9,1),MATCH('ИР-тек'!$B$63,Гибкость1!$D$1:$U$1,1)),IF($F24="Гибкость2",INDEX(Гибкость2!$D$7:$U$9,MATCH(H24,Гибкость2!$C$7:$C$9,1),MATCH('ИР-тек'!$B$63,Гибкость2!$D$1:$U$1,1)),IF($F24="Волейбол1",INDEX(Волейбол1!$D$7:$U$9,MATCH(H24,Волейбол1!$C$7:$C$9,1),MATCH('ИР-тек'!$B$63,Волейбол1!$D$1:$U$1,1)),IF($F24="Волейбол2",INDEX(Волейбол2!$D$7:$U$9,MATCH(H24,Волейбол2!$C$7:$C$9,1),MATCH('ИР-тек'!$B$63,Волейбол2!$D$1:$U$1,1)),IF($F24="Баскетбол1",INDEX(Баскетбол1!$D$7:$U$9,MATCH(H24,Баскетбол1!$C$7:$C$9,1),MATCH('ИР-тек'!$B$63,Баскетбол1!$D$1:$U$1,1)),IF($F24="Баскетбол2",INDEX(Баскетбол2!$D$7:$U$9,MATCH(H24,Баскетбол2!$C$7:$C$9,1),MATCH('ИР-тек'!$B$63,Баскетбол2!$D$1:$U$1,1)),IF($F24="Футбол1",INDEX(Футбол1!$D$7:$U$9,MATCH(H24,Футбол1!$C$7:$C$9,1),MATCH('ИР-тек'!$B$63,Футбол1!$D$1:$U$1,1)),IF($F24="Футбол2",INDEX(Футбол2!$D$7:$U$9,MATCH(H24,Футбол2!$C$7:$C$9,1),MATCH('ИР-тек'!$B$63,Футбол2!$D$1:$U$1,1))))))))))))))))</f>
        <v>≤ 8</v>
      </c>
      <c r="R24" s="353">
        <f>IF($D$17="Сила1",INDEX('Упр-ст'!$G$6:$AO$8,MATCH(H24,'Упр-ст'!$F$6:$F$8,1),MATCH('Упр-ст'!$B$28,'Упр-ст'!$G$4:$AO$4,1)),IF($D$17="Сила2",INDEX('Упр-ст'!$G$9:$AO$11,MATCH(H24,'Упр-ст'!$F$9:$F$11,1),MATCH('Упр-ст'!$B$28,'Упр-ст'!$G$4:$AO$4,1)),IF($D$17="Быстрота",INDEX('Упр-ст'!$G$15:$AO$17,MATCH(H24,'Упр-ст'!$F$15:$F$17,1),MATCH('Упр-ст'!$B$28,'Упр-ст'!$G$4:$AO$4,1)),IF($D$17="Ловкость",INDEX('Упр-ст'!$G$12:$AO$14,MATCH(H24,'Упр-ст'!$F$12:$F$14,1),MATCH('Упр-ст'!$B$28,'Упр-ст'!$G$4:$AO$4,1)),IF($D$17="Гибкость",INDEX('Упр-ст'!$G$18:$AO$20,MATCH(H24,'Упр-ст'!$F$18:$F$20,1),MATCH('Упр-ст'!$B$28,'Упр-ст'!$G$4:$AO$4,1)))))))</f>
        <v>1.1000000000000001</v>
      </c>
      <c r="S24" s="352"/>
    </row>
    <row r="25" spans="2:19" ht="24.95" customHeight="1" thickBot="1" x14ac:dyDescent="0.3">
      <c r="B25" s="660"/>
      <c r="C25" s="661"/>
      <c r="D25" s="647"/>
      <c r="E25" s="648"/>
      <c r="F25" s="529" t="str">
        <f>D23</f>
        <v>Ловкость1</v>
      </c>
      <c r="G25" s="651"/>
      <c r="H25" s="652" t="s">
        <v>248</v>
      </c>
      <c r="I25" s="653"/>
      <c r="J25" s="654" t="str">
        <f>IF($F25="Сила1",INDEX(Сила1!$D$7:$U$9,MATCH(H25,Сила1!$C$7:$C$9,1),MATCH('ИР-тек'!$B$63,Сила1!$D$3:$R$3,1)),IF($F25="Сила2",INDEX(Сила2!$D$7:$U$9,MATCH(H25,Сила2!$C$7:$C$9,1),MATCH('ИР-тек'!$B$63,Сила2!$D$3:$R$3,1)),IF($F25="Быстрота1",INDEX(Быстрота1!$D$7:$U$9,MATCH(H25,Быстрота1!$C$7:$C$9,1),MATCH('ИР-тек'!$B$63,Быстрота1!$D$3:$R$3,1)),IF($F25="Быстрота2",INDEX(Быстрота2!$D$7:$U$9,MATCH(H25,Быстрота2!$C$7:$C$9,1),MATCH('ИР-тек'!$B$63,Быстрота2!$D$3:$R$3,1)),IF($F25="Ловкость1",INDEX(Ловкость1!$D$7:$U$9,MATCH(H25,Ловкость1!$C$7:$C$9,1),MATCH('ИР-тек'!$B$63,Ловкость1!$D$3:$R$3,1)),IF($F25="Ловкость2",INDEX(Ловкость2!$D$7:$U$9,MATCH(H25,Ловкость2!$C$7:$C$9,1),MATCH('ИР-тек'!$B$63,Ловкость2!$D$3:$R$3,1)),IF($F25="Гибкость1",INDEX(Гибкость1!$D$7:$U$9,MATCH(H25,Гибкость1!$C$7:$C$9,1),MATCH('ИР-тек'!$B$63,Гибкость1!$D$3:$R$3,1)),IF($F25="Гибкость2",INDEX(Гибкость2!$D$7:$U$9,MATCH(H25,Гибкость2!$C$7:$C$9,1),MATCH('ИР-тек'!$B$63,Гибкость2!$D$3:$R$3,1)),IF($F25="Волейбол1",INDEX(Волейбол1!$D$7:$U$9,MATCH(H25,Волейбол1!$C$7:$C$9,1),MATCH('ИР-тек'!$B$63,Волейбол1!$D$3:$R$3,1)),IF($F25="Волейбол2",INDEX(Волейбол2!$D$7:$U$9,MATCH(H25,Волейбол2!$C$7:$C$9,1),MATCH('ИР-тек'!$B$63,Волейбол2!$D$3:$R$3,1)),IF($F25="Баскетбол1",INDEX(Баскетбол1!$D$7:$U$9,MATCH(H25,Баскетбол1!$C$7:$C$9,1),MATCH('ИР-тек'!$B$63,Баскетбол1!$D$3:$R$3,1)),IF($F25="Баскетбол2",INDEX(Баскетбол2!$D$7:$U$9,MATCH(H25,Баскетбол2!$C$7:$C$9,1),MATCH('ИР-тек'!$B$63,Баскетбол2!$D$3:$R$3,1)),IF($F25="Футбол1",INDEX(Футбол1!$D$7:$U$9,MATCH(H25,Футбол1!$C$7:$C$9,1),MATCH('ИР-тек'!$B$63,Футбол1!$D$3:$R$3,1)),IF($F25="Футбол2",INDEX(Футбол2!$D$7:$U$9,MATCH(H25,Футбол2!$C$7:$C$9,1),MATCH('ИР-тек'!$B$63,Футбол2!$D$3:$R$3,1))))))))))))))))</f>
        <v>Выход силой в упор на перекладину (руки поочередно) из виса лежа</v>
      </c>
      <c r="K25" s="655"/>
      <c r="L25" s="655"/>
      <c r="M25" s="655"/>
      <c r="N25" s="655"/>
      <c r="O25" s="656"/>
      <c r="P25" s="75">
        <f>IF($F25="Сила1",INDEX(Сила1!$D$7:$U$9,MATCH(H25,Сила1!$C$7:$C$9,1),MATCH('ИР-тек'!$B$63,Сила1!$D$2:$U$2,1)),IF($F25="Сила2",INDEX(Сила2!$D$7:$U$9,MATCH(H25,Сила2!$C$7:$C$9,1),MATCH('ИР-тек'!$B$63,Сила2!$D$2:$U$2,1)),IF($F25="Быстрота1",INDEX(Быстрота1!$D$7:$U$9,MATCH(H25,Быстрота1!$C$7:$C$9,1),MATCH('ИР-тек'!$B$63,Быстрота1!$D$2:$U$2,1)),IF($F25="Быстрота2",INDEX(Быстрота2!$D$7:$U$9,MATCH(H25,Быстрота2!$C$7:$C$9,1),MATCH('ИР-тек'!$B$63,Быстрота2!$D$2:$U$2,1)),IF($F25="Ловкость1",INDEX(Ловкость1!$D$7:$U$9,MATCH(H25,Ловкость1!$C$7:$C$9,1),MATCH('ИР-тек'!$B$63,Ловкость1!$D$2:$U$2,1)),IF($F25="Ловкость2",INDEX(Ловкость2!$D$7:$U$9,MATCH(H25,Ловкость2!$C$7:$C$9,1),MATCH('ИР-тек'!$B$63,Ловкость2!$D$2:$U$2,1)),IF($F25="Гибкость1",INDEX(Гибкость1!$D$7:$U$9,MATCH(H25,Гибкость1!$C$7:$C$9,1),MATCH('ИР-тек'!$B$63,Гибкость1!$D$2:$U$2,1)),IF($F25="Гибкость2",INDEX(Гибкость2!$D$7:$U$9,MATCH(H25,Гибкость2!$C$7:$C$9,1),MATCH('ИР-тек'!$B$63,Гибкость2!$D$2:$U$2,1)),IF($F25="Волейбол1",INDEX(Волейбол1!$D$7:$U$9,MATCH(H25,Волейбол1!$C$7:$C$9,1),MATCH('ИР-тек'!$B$63,Волейбол1!$D$2:$U$2,1)),IF($F25="Волейбол2",INDEX(Волейбол2!$D$7:$U$9,MATCH(H25,Волейбол2!$C$7:$C$9,1),MATCH('ИР-тек'!$B$63,Волейбол2!$D$2:$U$2,1)),IF($F25="Баскетбол1",INDEX(Баскетбол1!$D$7:$U$9,MATCH(H25,Баскетбол1!$C$7:$C$9,1),MATCH('ИР-тек'!$B$63,Баскетбол1!$D$2:$U$2,1)),IF($F25="Баскетбол2",INDEX(Баскетбол2!$D$7:$U$9,MATCH(H25,Баскетбол2!$C$7:$C$9,1),MATCH('ИР-тек'!$B$63,Баскетбол2!$D$2:$U$2,1)),IF($F25="Футбол1",INDEX(Футбол1!$D$7:$U$9,MATCH(H25,Футбол1!$C$7:$C$9,1),MATCH('ИР-тек'!$B$63,Футбол1!$D$2:$U$2,1)),IF($F25="Футбол2",INDEX(Футбол2!$D$7:$U$9,MATCH(H25,Футбол2!$C$7:$C$9,1),MATCH('ИР-тек'!$B$63,Футбол2!$D$2:$U$2,1))))))))))))))))</f>
        <v>1</v>
      </c>
      <c r="Q25" s="76" t="str">
        <f>IF($F25="Сила1",INDEX(Сила1!$D$7:$U$9,MATCH(H25,Сила1!$C$7:$C$9,1),MATCH('ИР-тек'!$B$63,Сила1!$D$1:$U$1,1)),IF($F25="Сила2",INDEX(Сила2!$D$7:$U$9,MATCH(H25,Сила2!$C$7:$C$9,1),MATCH('ИР-тек'!$B$63,Сила2!$D$1:$U$1,1)),IF($F25="Быстрота1",INDEX(Быстрота1!$D$7:$U$9,MATCH(H25,Быстрота1!$C$7:$C$9,1),MATCH('ИР-тек'!$B$63,Быстрота1!$D$1:$U$1,1)),IF($F25="Быстрота2",INDEX(Быстрота2!$D$7:$U$9,MATCH(H25,Быстрота2!$C$7:$C$9,1),MATCH('ИР-тек'!$B$63,Быстрота2!$D$1:$U$1,1)),IF($F25="Ловкость1",INDEX(Ловкость1!$D$7:$U$9,MATCH(H25,Ловкость1!$C$7:$C$9,1),MATCH('ИР-тек'!$B$63,Ловкость1!$D$1:$U$1,1)),IF($F25="Ловкость2",INDEX(Ловкость2!$D$7:$U$9,MATCH(H25,Ловкость2!$C$7:$C$9,1),MATCH('ИР-тек'!$B$63,Ловкость2!$D$1:$U$1,1)),IF($F25="Гибкость1",INDEX(Гибкость1!$D$7:$U$9,MATCH(H25,Гибкость1!$C$7:$C$9,1),MATCH('ИР-тек'!$B$63,Гибкость1!$D$1:$U$1,1)),IF($F25="Гибкость2",INDEX(Гибкость2!$D$7:$U$9,MATCH(H25,Гибкость2!$C$7:$C$9,1),MATCH('ИР-тек'!$B$63,Гибкость2!$D$1:$U$1,1)),IF($F25="Волейбол1",INDEX(Волейбол1!$D$7:$U$9,MATCH(H25,Волейбол1!$C$7:$C$9,1),MATCH('ИР-тек'!$B$63,Волейбол1!$D$1:$U$1,1)),IF($F25="Волейбол2",INDEX(Волейбол2!$D$7:$U$9,MATCH(H25,Волейбол2!$C$7:$C$9,1),MATCH('ИР-тек'!$B$63,Волейбол2!$D$1:$U$1,1)),IF($F25="Баскетбол1",INDEX(Баскетбол1!$D$7:$U$9,MATCH(H25,Баскетбол1!$C$7:$C$9,1),MATCH('ИР-тек'!$B$63,Баскетбол1!$D$1:$U$1,1)),IF($F25="Баскетбол2",INDEX(Баскетбол2!$D$7:$U$9,MATCH(H25,Баскетбол2!$C$7:$C$9,1),MATCH('ИР-тек'!$B$63,Баскетбол2!$D$1:$U$1,1)),IF($F25="Футбол1",INDEX(Футбол1!$D$7:$U$9,MATCH(H25,Футбол1!$C$7:$C$9,1),MATCH('ИР-тек'!$B$63,Футбол1!$D$1:$U$1,1)),IF($F25="Футбол2",INDEX(Футбол2!$D$7:$U$9,MATCH(H25,Футбол2!$C$7:$C$9,1),MATCH('ИР-тек'!$B$63,Футбол2!$D$1:$U$1,1))))))))))))))))</f>
        <v>≤ 8</v>
      </c>
      <c r="R25" s="353">
        <f>IF($D$17="Сила1",INDEX('Упр-ст'!$G$6:$AO$8,MATCH(H25,'Упр-ст'!$F$6:$F$8,1),MATCH('Упр-ст'!$B$28,'Упр-ст'!$G$4:$AO$4,1)),IF($D$17="Сила2",INDEX('Упр-ст'!$G$9:$AO$11,MATCH(H25,'Упр-ст'!$F$9:$F$11,1),MATCH('Упр-ст'!$B$28,'Упр-ст'!$G$4:$AO$4,1)),IF($D$17="Быстрота",INDEX('Упр-ст'!$G$15:$AO$17,MATCH(H25,'Упр-ст'!$F$15:$F$17,1),MATCH('Упр-ст'!$B$28,'Упр-ст'!$G$4:$AO$4,1)),IF($D$17="Ловкость",INDEX('Упр-ст'!$G$12:$AO$14,MATCH(H25,'Упр-ст'!$F$12:$F$14,1),MATCH('Упр-ст'!$B$28,'Упр-ст'!$G$4:$AO$4,1)),IF($D$17="Гибкость",INDEX('Упр-ст'!$G$18:$AO$20,MATCH(H25,'Упр-ст'!$F$18:$F$20,1),MATCH('Упр-ст'!$B$28,'Упр-ст'!$G$4:$AO$4,1)))))))</f>
        <v>1.1000000000000001</v>
      </c>
      <c r="S25" s="352"/>
    </row>
    <row r="26" spans="2:19" ht="24.95" customHeight="1" thickBot="1" x14ac:dyDescent="0.3">
      <c r="B26" s="660"/>
      <c r="C26" s="659" t="s">
        <v>251</v>
      </c>
      <c r="D26" s="643" t="s">
        <v>276</v>
      </c>
      <c r="E26" s="644"/>
      <c r="F26" s="527" t="str">
        <f>D26</f>
        <v>Сила2</v>
      </c>
      <c r="G26" s="665"/>
      <c r="H26" s="652" t="s">
        <v>246</v>
      </c>
      <c r="I26" s="653"/>
      <c r="J26" s="654" t="str">
        <f>IF($F26="Сила1",INDEX(Сила1!$D$7:$U$9,MATCH(H26,Сила1!$C$7:$C$9,1),MATCH('ИР-тек'!$B$63,Сила1!$D$3:$R$3,1)),IF($F26="Сила2",INDEX(Сила2!$D$7:$U$9,MATCH(H26,Сила2!$C$7:$C$9,1),MATCH('ИР-тек'!$B$63,Сила2!$D$3:$R$3,1)),IF($F26="Быстрота1",INDEX(Быстрота1!$D$7:$U$9,MATCH(H26,Быстрота1!$C$7:$C$9,1),MATCH('ИР-тек'!$B$63,Быстрота1!$D$3:$R$3,1)),IF($F26="Быстрота2",INDEX(Быстрота2!$D$7:$U$9,MATCH(H26,Быстрота2!$C$7:$C$9,1),MATCH('ИР-тек'!$B$63,Быстрота2!$D$3:$R$3,1)),IF($F26="Ловкость1",INDEX(Ловкость1!$D$7:$U$9,MATCH(H26,Ловкость1!$C$7:$C$9,1),MATCH('ИР-тек'!$B$63,Ловкость1!$D$3:$R$3,1)),IF($F26="Ловкость2",INDEX(Ловкость2!$D$7:$U$9,MATCH(H26,Ловкость2!$C$7:$C$9,1),MATCH('ИР-тек'!$B$63,Ловкость2!$D$3:$R$3,1)),IF($F26="Гибкость1",INDEX(Гибкость1!$D$7:$U$9,MATCH(H26,Гибкость1!$C$7:$C$9,1),MATCH('ИР-тек'!$B$63,Гибкость1!$D$3:$R$3,1)),IF($F26="Гибкость2",INDEX(Гибкость2!$D$7:$U$9,MATCH(H26,Гибкость2!$C$7:$C$9,1),MATCH('ИР-тек'!$B$63,Гибкость2!$D$3:$R$3,1)),IF($F26="Волейбол1",INDEX(Волейбол1!$D$7:$U$9,MATCH(H26,Волейбол1!$C$7:$C$9,1),MATCH('ИР-тек'!$B$63,Волейбол1!$D$3:$R$3,1)),IF($F26="Волейбол2",INDEX(Волейбол2!$D$7:$U$9,MATCH(H26,Волейбол2!$C$7:$C$9,1),MATCH('ИР-тек'!$B$63,Волейбол2!$D$3:$R$3,1)),IF($F26="Баскетбол1",INDEX(Баскетбол1!$D$7:$U$9,MATCH(H26,Баскетбол1!$C$7:$C$9,1),MATCH('ИР-тек'!$B$63,Баскетбол1!$D$3:$R$3,1)),IF($F26="Баскетбол2",INDEX(Баскетбол2!$D$7:$U$9,MATCH(H26,Баскетбол2!$C$7:$C$9,1),MATCH('ИР-тек'!$B$63,Баскетбол2!$D$3:$R$3,1)),IF($F26="Футбол1",INDEX(Футбол1!$D$7:$U$9,MATCH(H26,Футбол1!$C$7:$C$9,1),MATCH('ИР-тек'!$B$63,Футбол1!$D$3:$R$3,1)),IF($F26="Футбол2",INDEX(Футбол2!$D$7:$U$9,MATCH(H26,Футбол2!$C$7:$C$9,1),MATCH('ИР-тек'!$B$63,Футбол2!$D$3:$R$3,1))))))))))))))))</f>
        <v>Подъем в сед из положения лежа на спине руки на плечи ноги согнуты</v>
      </c>
      <c r="K26" s="655"/>
      <c r="L26" s="655"/>
      <c r="M26" s="655"/>
      <c r="N26" s="655"/>
      <c r="O26" s="656"/>
      <c r="P26" s="75">
        <f>IF($F26="Сила1",INDEX(Сила1!$D$7:$U$9,MATCH(H26,Сила1!$C$7:$C$9,1),MATCH('ИР-тек'!$B$63,Сила1!$D$2:$U$2,1)),IF($F26="Сила2",INDEX(Сила2!$D$7:$U$9,MATCH(H26,Сила2!$C$7:$C$9,1),MATCH('ИР-тек'!$B$63,Сила2!$D$2:$U$2,1)),IF($F26="Быстрота1",INDEX(Быстрота1!$D$7:$U$9,MATCH(H26,Быстрота1!$C$7:$C$9,1),MATCH('ИР-тек'!$B$63,Быстрота1!$D$2:$U$2,1)),IF($F26="Быстрота2",INDEX(Быстрота2!$D$7:$U$9,MATCH(H26,Быстрота2!$C$7:$C$9,1),MATCH('ИР-тек'!$B$63,Быстрота2!$D$2:$U$2,1)),IF($F26="Ловкость1",INDEX(Ловкость1!$D$7:$U$9,MATCH(H26,Ловкость1!$C$7:$C$9,1),MATCH('ИР-тек'!$B$63,Ловкость1!$D$2:$U$2,1)),IF($F26="Ловкость2",INDEX(Ловкость2!$D$7:$U$9,MATCH(H26,Ловкость2!$C$7:$C$9,1),MATCH('ИР-тек'!$B$63,Ловкость2!$D$2:$U$2,1)),IF($F26="Гибкость1",INDEX(Гибкость1!$D$7:$U$9,MATCH(H26,Гибкость1!$C$7:$C$9,1),MATCH('ИР-тек'!$B$63,Гибкость1!$D$2:$U$2,1)),IF($F26="Гибкость2",INDEX(Гибкость2!$D$7:$U$9,MATCH(H26,Гибкость2!$C$7:$C$9,1),MATCH('ИР-тек'!$B$63,Гибкость2!$D$2:$U$2,1)),IF($F26="Волейбол1",INDEX(Волейбол1!$D$7:$U$9,MATCH(H26,Волейбол1!$C$7:$C$9,1),MATCH('ИР-тек'!$B$63,Волейбол1!$D$2:$U$2,1)),IF($F26="Волейбол2",INDEX(Волейбол2!$D$7:$U$9,MATCH(H26,Волейбол2!$C$7:$C$9,1),MATCH('ИР-тек'!$B$63,Волейбол2!$D$2:$U$2,1)),IF($F26="Баскетбол1",INDEX(Баскетбол1!$D$7:$U$9,MATCH(H26,Баскетбол1!$C$7:$C$9,1),MATCH('ИР-тек'!$B$63,Баскетбол1!$D$2:$U$2,1)),IF($F26="Баскетбол2",INDEX(Баскетбол2!$D$7:$U$9,MATCH(H26,Баскетбол2!$C$7:$C$9,1),MATCH('ИР-тек'!$B$63,Баскетбол2!$D$2:$U$2,1)),IF($F26="Футбол1",INDEX(Футбол1!$D$7:$U$9,MATCH(H26,Футбол1!$C$7:$C$9,1),MATCH('ИР-тек'!$B$63,Футбол1!$D$2:$U$2,1)),IF($F26="Футбол2",INDEX(Футбол2!$D$7:$U$9,MATCH(H26,Футбол2!$C$7:$C$9,1),MATCH('ИР-тек'!$B$63,Футбол2!$D$2:$U$2,1))))))))))))))))</f>
        <v>1</v>
      </c>
      <c r="Q26" s="76" t="str">
        <f>IF($F26="Сила1",INDEX(Сила1!$D$7:$U$9,MATCH(H26,Сила1!$C$7:$C$9,1),MATCH('ИР-тек'!$B$63,Сила1!$D$1:$U$1,1)),IF($F26="Сила2",INDEX(Сила2!$D$7:$U$9,MATCH(H26,Сила2!$C$7:$C$9,1),MATCH('ИР-тек'!$B$63,Сила2!$D$1:$U$1,1)),IF($F26="Быстрота1",INDEX(Быстрота1!$D$7:$U$9,MATCH(H26,Быстрота1!$C$7:$C$9,1),MATCH('ИР-тек'!$B$63,Быстрота1!$D$1:$U$1,1)),IF($F26="Быстрота2",INDEX(Быстрота2!$D$7:$U$9,MATCH(H26,Быстрота2!$C$7:$C$9,1),MATCH('ИР-тек'!$B$63,Быстрота2!$D$1:$U$1,1)),IF($F26="Ловкость1",INDEX(Ловкость1!$D$7:$U$9,MATCH(H26,Ловкость1!$C$7:$C$9,1),MATCH('ИР-тек'!$B$63,Ловкость1!$D$1:$U$1,1)),IF($F26="Ловкость2",INDEX(Ловкость2!$D$7:$U$9,MATCH(H26,Ловкость2!$C$7:$C$9,1),MATCH('ИР-тек'!$B$63,Ловкость2!$D$1:$U$1,1)),IF($F26="Гибкость1",INDEX(Гибкость1!$D$7:$U$9,MATCH(H26,Гибкость1!$C$7:$C$9,1),MATCH('ИР-тек'!$B$63,Гибкость1!$D$1:$U$1,1)),IF($F26="Гибкость2",INDEX(Гибкость2!$D$7:$U$9,MATCH(H26,Гибкость2!$C$7:$C$9,1),MATCH('ИР-тек'!$B$63,Гибкость2!$D$1:$U$1,1)),IF($F26="Волейбол1",INDEX(Волейбол1!$D$7:$U$9,MATCH(H26,Волейбол1!$C$7:$C$9,1),MATCH('ИР-тек'!$B$63,Волейбол1!$D$1:$U$1,1)),IF($F26="Волейбол2",INDEX(Волейбол2!$D$7:$U$9,MATCH(H26,Волейбол2!$C$7:$C$9,1),MATCH('ИР-тек'!$B$63,Волейбол2!$D$1:$U$1,1)),IF($F26="Баскетбол1",INDEX(Баскетбол1!$D$7:$U$9,MATCH(H26,Баскетбол1!$C$7:$C$9,1),MATCH('ИР-тек'!$B$63,Баскетбол1!$D$1:$U$1,1)),IF($F26="Баскетбол2",INDEX(Баскетбол2!$D$7:$U$9,MATCH(H26,Баскетбол2!$C$7:$C$9,1),MATCH('ИР-тек'!$B$63,Баскетбол2!$D$1:$U$1,1)),IF($F26="Футбол1",INDEX(Футбол1!$D$7:$U$9,MATCH(H26,Футбол1!$C$7:$C$9,1),MATCH('ИР-тек'!$B$63,Футбол1!$D$1:$U$1,1)),IF($F26="Футбол2",INDEX(Футбол2!$D$7:$U$9,MATCH(H26,Футбол2!$C$7:$C$9,1),MATCH('ИР-тек'!$B$63,Футбол2!$D$1:$U$1,1))))))))))))))))</f>
        <v>≤ 8</v>
      </c>
      <c r="R26" s="353"/>
      <c r="S26" s="352"/>
    </row>
    <row r="27" spans="2:19" ht="24.95" customHeight="1" thickBot="1" x14ac:dyDescent="0.3">
      <c r="B27" s="660"/>
      <c r="C27" s="660"/>
      <c r="D27" s="645"/>
      <c r="E27" s="646"/>
      <c r="F27" s="528" t="str">
        <f>D26</f>
        <v>Сила2</v>
      </c>
      <c r="G27" s="666"/>
      <c r="H27" s="652" t="s">
        <v>247</v>
      </c>
      <c r="I27" s="653"/>
      <c r="J27" s="654" t="str">
        <f>IF($F27="Сила1",INDEX(Сила1!$D$7:$U$9,MATCH(H27,Сила1!$C$7:$C$9,1),MATCH('ИР-тек'!$B$63,Сила1!$D$3:$R$3,1)),IF($F27="Сила2",INDEX(Сила2!$D$7:$U$9,MATCH(H27,Сила2!$C$7:$C$9,1),MATCH('ИР-тек'!$B$63,Сила2!$D$3:$R$3,1)),IF($F27="Быстрота1",INDEX(Быстрота1!$D$7:$U$9,MATCH(H27,Быстрота1!$C$7:$C$9,1),MATCH('ИР-тек'!$B$63,Быстрота1!$D$3:$R$3,1)),IF($F27="Быстрота2",INDEX(Быстрота2!$D$7:$U$9,MATCH(H27,Быстрота2!$C$7:$C$9,1),MATCH('ИР-тек'!$B$63,Быстрота2!$D$3:$R$3,1)),IF($F27="Ловкость1",INDEX(Ловкость1!$D$7:$U$9,MATCH(H27,Ловкость1!$C$7:$C$9,1),MATCH('ИР-тек'!$B$63,Ловкость1!$D$3:$R$3,1)),IF($F27="Ловкость2",INDEX(Ловкость2!$D$7:$U$9,MATCH(H27,Ловкость2!$C$7:$C$9,1),MATCH('ИР-тек'!$B$63,Ловкость2!$D$3:$R$3,1)),IF($F27="Гибкость1",INDEX(Гибкость1!$D$7:$U$9,MATCH(H27,Гибкость1!$C$7:$C$9,1),MATCH('ИР-тек'!$B$63,Гибкость1!$D$3:$R$3,1)),IF($F27="Гибкость2",INDEX(Гибкость2!$D$7:$U$9,MATCH(H27,Гибкость2!$C$7:$C$9,1),MATCH('ИР-тек'!$B$63,Гибкость2!$D$3:$R$3,1)),IF($F27="Волейбол1",INDEX(Волейбол1!$D$7:$U$9,MATCH(H27,Волейбол1!$C$7:$C$9,1),MATCH('ИР-тек'!$B$63,Волейбол1!$D$3:$R$3,1)),IF($F27="Волейбол2",INDEX(Волейбол2!$D$7:$U$9,MATCH(H27,Волейбол2!$C$7:$C$9,1),MATCH('ИР-тек'!$B$63,Волейбол2!$D$3:$R$3,1)),IF($F27="Баскетбол1",INDEX(Баскетбол1!$D$7:$U$9,MATCH(H27,Баскетбол1!$C$7:$C$9,1),MATCH('ИР-тек'!$B$63,Баскетбол1!$D$3:$R$3,1)),IF($F27="Баскетбол2",INDEX(Баскетбол2!$D$7:$U$9,MATCH(H27,Баскетбол2!$C$7:$C$9,1),MATCH('ИР-тек'!$B$63,Баскетбол2!$D$3:$R$3,1)),IF($F27="Футбол1",INDEX(Футбол1!$D$7:$U$9,MATCH(H27,Футбол1!$C$7:$C$9,1),MATCH('ИР-тек'!$B$63,Футбол1!$D$3:$R$3,1)),IF($F27="Футбол2",INDEX(Футбол2!$D$7:$U$9,MATCH(H27,Футбол2!$C$7:$C$9,1),MATCH('ИР-тек'!$B$63,Футбол2!$D$3:$R$3,1))))))))))))))))</f>
        <v>Прогиб назад из положения лежа на животе руки вверх</v>
      </c>
      <c r="K27" s="655"/>
      <c r="L27" s="655"/>
      <c r="M27" s="655"/>
      <c r="N27" s="655"/>
      <c r="O27" s="656"/>
      <c r="P27" s="75">
        <f>IF($F27="Сила1",INDEX(Сила1!$D$7:$U$9,MATCH(H27,Сила1!$C$7:$C$9,1),MATCH('ИР-тек'!$B$63,Сила1!$D$2:$U$2,1)),IF($F27="Сила2",INDEX(Сила2!$D$7:$U$9,MATCH(H27,Сила2!$C$7:$C$9,1),MATCH('ИР-тек'!$B$63,Сила2!$D$2:$U$2,1)),IF($F27="Быстрота1",INDEX(Быстрота1!$D$7:$U$9,MATCH(H27,Быстрота1!$C$7:$C$9,1),MATCH('ИР-тек'!$B$63,Быстрота1!$D$2:$U$2,1)),IF($F27="Быстрота2",INDEX(Быстрота2!$D$7:$U$9,MATCH(H27,Быстрота2!$C$7:$C$9,1),MATCH('ИР-тек'!$B$63,Быстрота2!$D$2:$U$2,1)),IF($F27="Ловкость1",INDEX(Ловкость1!$D$7:$U$9,MATCH(H27,Ловкость1!$C$7:$C$9,1),MATCH('ИР-тек'!$B$63,Ловкость1!$D$2:$U$2,1)),IF($F27="Ловкость2",INDEX(Ловкость2!$D$7:$U$9,MATCH(H27,Ловкость2!$C$7:$C$9,1),MATCH('ИР-тек'!$B$63,Ловкость2!$D$2:$U$2,1)),IF($F27="Гибкость1",INDEX(Гибкость1!$D$7:$U$9,MATCH(H27,Гибкость1!$C$7:$C$9,1),MATCH('ИР-тек'!$B$63,Гибкость1!$D$2:$U$2,1)),IF($F27="Гибкость2",INDEX(Гибкость2!$D$7:$U$9,MATCH(H27,Гибкость2!$C$7:$C$9,1),MATCH('ИР-тек'!$B$63,Гибкость2!$D$2:$U$2,1)),IF($F27="Волейбол1",INDEX(Волейбол1!$D$7:$U$9,MATCH(H27,Волейбол1!$C$7:$C$9,1),MATCH('ИР-тек'!$B$63,Волейбол1!$D$2:$U$2,1)),IF($F27="Волейбол2",INDEX(Волейбол2!$D$7:$U$9,MATCH(H27,Волейбол2!$C$7:$C$9,1),MATCH('ИР-тек'!$B$63,Волейбол2!$D$2:$U$2,1)),IF($F27="Баскетбол1",INDEX(Баскетбол1!$D$7:$U$9,MATCH(H27,Баскетбол1!$C$7:$C$9,1),MATCH('ИР-тек'!$B$63,Баскетбол1!$D$2:$U$2,1)),IF($F27="Баскетбол2",INDEX(Баскетбол2!$D$7:$U$9,MATCH(H27,Баскетбол2!$C$7:$C$9,1),MATCH('ИР-тек'!$B$63,Баскетбол2!$D$2:$U$2,1)),IF($F27="Футбол1",INDEX(Футбол1!$D$7:$U$9,MATCH(H27,Футбол1!$C$7:$C$9,1),MATCH('ИР-тек'!$B$63,Футбол1!$D$2:$U$2,1)),IF($F27="Футбол2",INDEX(Футбол2!$D$7:$U$9,MATCH(H27,Футбол2!$C$7:$C$9,1),MATCH('ИР-тек'!$B$63,Футбол2!$D$2:$U$2,1))))))))))))))))</f>
        <v>1</v>
      </c>
      <c r="Q27" s="76" t="str">
        <f>IF($F27="Сила1",INDEX(Сила1!$D$7:$U$9,MATCH(H27,Сила1!$C$7:$C$9,1),MATCH('ИР-тек'!$B$63,Сила1!$D$1:$U$1,1)),IF($F27="Сила2",INDEX(Сила2!$D$7:$U$9,MATCH(H27,Сила2!$C$7:$C$9,1),MATCH('ИР-тек'!$B$63,Сила2!$D$1:$U$1,1)),IF($F27="Быстрота1",INDEX(Быстрота1!$D$7:$U$9,MATCH(H27,Быстрота1!$C$7:$C$9,1),MATCH('ИР-тек'!$B$63,Быстрота1!$D$1:$U$1,1)),IF($F27="Быстрота2",INDEX(Быстрота2!$D$7:$U$9,MATCH(H27,Быстрота2!$C$7:$C$9,1),MATCH('ИР-тек'!$B$63,Быстрота2!$D$1:$U$1,1)),IF($F27="Ловкость1",INDEX(Ловкость1!$D$7:$U$9,MATCH(H27,Ловкость1!$C$7:$C$9,1),MATCH('ИР-тек'!$B$63,Ловкость1!$D$1:$U$1,1)),IF($F27="Ловкость2",INDEX(Ловкость2!$D$7:$U$9,MATCH(H27,Ловкость2!$C$7:$C$9,1),MATCH('ИР-тек'!$B$63,Ловкость2!$D$1:$U$1,1)),IF($F27="Гибкость1",INDEX(Гибкость1!$D$7:$U$9,MATCH(H27,Гибкость1!$C$7:$C$9,1),MATCH('ИР-тек'!$B$63,Гибкость1!$D$1:$U$1,1)),IF($F27="Гибкость2",INDEX(Гибкость2!$D$7:$U$9,MATCH(H27,Гибкость2!$C$7:$C$9,1),MATCH('ИР-тек'!$B$63,Гибкость2!$D$1:$U$1,1)),IF($F27="Волейбол1",INDEX(Волейбол1!$D$7:$U$9,MATCH(H27,Волейбол1!$C$7:$C$9,1),MATCH('ИР-тек'!$B$63,Волейбол1!$D$1:$U$1,1)),IF($F27="Волейбол2",INDEX(Волейбол2!$D$7:$U$9,MATCH(H27,Волейбол2!$C$7:$C$9,1),MATCH('ИР-тек'!$B$63,Волейбол2!$D$1:$U$1,1)),IF($F27="Баскетбол1",INDEX(Баскетбол1!$D$7:$U$9,MATCH(H27,Баскетбол1!$C$7:$C$9,1),MATCH('ИР-тек'!$B$63,Баскетбол1!$D$1:$U$1,1)),IF($F27="Баскетбол2",INDEX(Баскетбол2!$D$7:$U$9,MATCH(H27,Баскетбол2!$C$7:$C$9,1),MATCH('ИР-тек'!$B$63,Баскетбол2!$D$1:$U$1,1)),IF($F27="Футбол1",INDEX(Футбол1!$D$7:$U$9,MATCH(H27,Футбол1!$C$7:$C$9,1),MATCH('ИР-тек'!$B$63,Футбол1!$D$1:$U$1,1)),IF($F27="Футбол2",INDEX(Футбол2!$D$7:$U$9,MATCH(H27,Футбол2!$C$7:$C$9,1),MATCH('ИР-тек'!$B$63,Футбол2!$D$1:$U$1,1))))))))))))))))</f>
        <v>≤ 8</v>
      </c>
      <c r="R27" s="353"/>
      <c r="S27" s="352"/>
    </row>
    <row r="28" spans="2:19" ht="24.95" customHeight="1" thickBot="1" x14ac:dyDescent="0.3">
      <c r="B28" s="660"/>
      <c r="C28" s="661"/>
      <c r="D28" s="647"/>
      <c r="E28" s="648"/>
      <c r="F28" s="529" t="str">
        <f>D26</f>
        <v>Сила2</v>
      </c>
      <c r="G28" s="667"/>
      <c r="H28" s="652" t="s">
        <v>248</v>
      </c>
      <c r="I28" s="653"/>
      <c r="J28" s="654" t="str">
        <f>IF($F28="Сила1",INDEX(Сила1!$D$7:$U$9,MATCH(H28,Сила1!$C$7:$C$9,1),MATCH('ИР-тек'!$B$63,Сила1!$D$3:$R$3,1)),IF($F28="Сила2",INDEX(Сила2!$D$7:$U$9,MATCH(H28,Сила2!$C$7:$C$9,1),MATCH('ИР-тек'!$B$63,Сила2!$D$3:$R$3,1)),IF($F28="Быстрота1",INDEX(Быстрота1!$D$7:$U$9,MATCH(H28,Быстрота1!$C$7:$C$9,1),MATCH('ИР-тек'!$B$63,Быстрота1!$D$3:$R$3,1)),IF($F28="Быстрота2",INDEX(Быстрота2!$D$7:$U$9,MATCH(H28,Быстрота2!$C$7:$C$9,1),MATCH('ИР-тек'!$B$63,Быстрота2!$D$3:$R$3,1)),IF($F28="Ловкость1",INDEX(Ловкость1!$D$7:$U$9,MATCH(H28,Ловкость1!$C$7:$C$9,1),MATCH('ИР-тек'!$B$63,Ловкость1!$D$3:$R$3,1)),IF($F28="Ловкость2",INDEX(Ловкость2!$D$7:$U$9,MATCH(H28,Ловкость2!$C$7:$C$9,1),MATCH('ИР-тек'!$B$63,Ловкость2!$D$3:$R$3,1)),IF($F28="Гибкость1",INDEX(Гибкость1!$D$7:$U$9,MATCH(H28,Гибкость1!$C$7:$C$9,1),MATCH('ИР-тек'!$B$63,Гибкость1!$D$3:$R$3,1)),IF($F28="Гибкость2",INDEX(Гибкость2!$D$7:$U$9,MATCH(H28,Гибкость2!$C$7:$C$9,1),MATCH('ИР-тек'!$B$63,Гибкость2!$D$3:$R$3,1)),IF($F28="Волейбол1",INDEX(Волейбол1!$D$7:$U$9,MATCH(H28,Волейбол1!$C$7:$C$9,1),MATCH('ИР-тек'!$B$63,Волейбол1!$D$3:$R$3,1)),IF($F28="Волейбол2",INDEX(Волейбол2!$D$7:$U$9,MATCH(H28,Волейбол2!$C$7:$C$9,1),MATCH('ИР-тек'!$B$63,Волейбол2!$D$3:$R$3,1)),IF($F28="Баскетбол1",INDEX(Баскетбол1!$D$7:$U$9,MATCH(H28,Баскетбол1!$C$7:$C$9,1),MATCH('ИР-тек'!$B$63,Баскетбол1!$D$3:$R$3,1)),IF($F28="Баскетбол2",INDEX(Баскетбол2!$D$7:$U$9,MATCH(H28,Баскетбол2!$C$7:$C$9,1),MATCH('ИР-тек'!$B$63,Баскетбол2!$D$3:$R$3,1)),IF($F28="Футбол1",INDEX(Футбол1!$D$7:$U$9,MATCH(H28,Футбол1!$C$7:$C$9,1),MATCH('ИР-тек'!$B$63,Футбол1!$D$3:$R$3,1)),IF($F28="Футбол2",INDEX(Футбол2!$D$7:$U$9,MATCH(H28,Футбол2!$C$7:$C$9,1),MATCH('ИР-тек'!$B$63,Футбол2!$D$3:$R$3,1))))))))))))))))</f>
        <v>Переход в упор лежа сзади с согнутыми ногами из упора сидя (тибетский мост) с утежелителями на поясе</v>
      </c>
      <c r="K28" s="655"/>
      <c r="L28" s="655"/>
      <c r="M28" s="655"/>
      <c r="N28" s="655"/>
      <c r="O28" s="656"/>
      <c r="P28" s="75">
        <f>IF($F28="Сила1",INDEX(Сила1!$D$7:$U$9,MATCH(H28,Сила1!$C$7:$C$9,1),MATCH('ИР-тек'!$B$63,Сила1!$D$2:$U$2,1)),IF($F28="Сила2",INDEX(Сила2!$D$7:$U$9,MATCH(H28,Сила2!$C$7:$C$9,1),MATCH('ИР-тек'!$B$63,Сила2!$D$2:$U$2,1)),IF($F28="Быстрота1",INDEX(Быстрота1!$D$7:$U$9,MATCH(H28,Быстрота1!$C$7:$C$9,1),MATCH('ИР-тек'!$B$63,Быстрота1!$D$2:$U$2,1)),IF($F28="Быстрота2",INDEX(Быстрота2!$D$7:$U$9,MATCH(H28,Быстрота2!$C$7:$C$9,1),MATCH('ИР-тек'!$B$63,Быстрота2!$D$2:$U$2,1)),IF($F28="Ловкость1",INDEX(Ловкость1!$D$7:$U$9,MATCH(H28,Ловкость1!$C$7:$C$9,1),MATCH('ИР-тек'!$B$63,Ловкость1!$D$2:$U$2,1)),IF($F28="Ловкость2",INDEX(Ловкость2!$D$7:$U$9,MATCH(H28,Ловкость2!$C$7:$C$9,1),MATCH('ИР-тек'!$B$63,Ловкость2!$D$2:$U$2,1)),IF($F28="Гибкость1",INDEX(Гибкость1!$D$7:$U$9,MATCH(H28,Гибкость1!$C$7:$C$9,1),MATCH('ИР-тек'!$B$63,Гибкость1!$D$2:$U$2,1)),IF($F28="Гибкость2",INDEX(Гибкость2!$D$7:$U$9,MATCH(H28,Гибкость2!$C$7:$C$9,1),MATCH('ИР-тек'!$B$63,Гибкость2!$D$2:$U$2,1)),IF($F28="Волейбол1",INDEX(Волейбол1!$D$7:$U$9,MATCH(H28,Волейбол1!$C$7:$C$9,1),MATCH('ИР-тек'!$B$63,Волейбол1!$D$2:$U$2,1)),IF($F28="Волейбол2",INDEX(Волейбол2!$D$7:$U$9,MATCH(H28,Волейбол2!$C$7:$C$9,1),MATCH('ИР-тек'!$B$63,Волейбол2!$D$2:$U$2,1)),IF($F28="Баскетбол1",INDEX(Баскетбол1!$D$7:$U$9,MATCH(H28,Баскетбол1!$C$7:$C$9,1),MATCH('ИР-тек'!$B$63,Баскетбол1!$D$2:$U$2,1)),IF($F28="Баскетбол2",INDEX(Баскетбол2!$D$7:$U$9,MATCH(H28,Баскетбол2!$C$7:$C$9,1),MATCH('ИР-тек'!$B$63,Баскетбол2!$D$2:$U$2,1)),IF($F28="Футбол1",INDEX(Футбол1!$D$7:$U$9,MATCH(H28,Футбол1!$C$7:$C$9,1),MATCH('ИР-тек'!$B$63,Футбол1!$D$2:$U$2,1)),IF($F28="Футбол2",INDEX(Футбол2!$D$7:$U$9,MATCH(H28,Футбол2!$C$7:$C$9,1),MATCH('ИР-тек'!$B$63,Футбол2!$D$2:$U$2,1))))))))))))))))</f>
        <v>1</v>
      </c>
      <c r="Q28" s="76" t="str">
        <f>IF($F28="Сила1",INDEX(Сила1!$D$7:$U$9,MATCH(H28,Сила1!$C$7:$C$9,1),MATCH('ИР-тек'!$B$63,Сила1!$D$1:$U$1,1)),IF($F28="Сила2",INDEX(Сила2!$D$7:$U$9,MATCH(H28,Сила2!$C$7:$C$9,1),MATCH('ИР-тек'!$B$63,Сила2!$D$1:$U$1,1)),IF($F28="Быстрота1",INDEX(Быстрота1!$D$7:$U$9,MATCH(H28,Быстрота1!$C$7:$C$9,1),MATCH('ИР-тек'!$B$63,Быстрота1!$D$1:$U$1,1)),IF($F28="Быстрота2",INDEX(Быстрота2!$D$7:$U$9,MATCH(H28,Быстрота2!$C$7:$C$9,1),MATCH('ИР-тек'!$B$63,Быстрота2!$D$1:$U$1,1)),IF($F28="Ловкость1",INDEX(Ловкость1!$D$7:$U$9,MATCH(H28,Ловкость1!$C$7:$C$9,1),MATCH('ИР-тек'!$B$63,Ловкость1!$D$1:$U$1,1)),IF($F28="Ловкость2",INDEX(Ловкость2!$D$7:$U$9,MATCH(H28,Ловкость2!$C$7:$C$9,1),MATCH('ИР-тек'!$B$63,Ловкость2!$D$1:$U$1,1)),IF($F28="Гибкость1",INDEX(Гибкость1!$D$7:$U$9,MATCH(H28,Гибкость1!$C$7:$C$9,1),MATCH('ИР-тек'!$B$63,Гибкость1!$D$1:$U$1,1)),IF($F28="Гибкость2",INDEX(Гибкость2!$D$7:$U$9,MATCH(H28,Гибкость2!$C$7:$C$9,1),MATCH('ИР-тек'!$B$63,Гибкость2!$D$1:$U$1,1)),IF($F28="Волейбол1",INDEX(Волейбол1!$D$7:$U$9,MATCH(H28,Волейбол1!$C$7:$C$9,1),MATCH('ИР-тек'!$B$63,Волейбол1!$D$1:$U$1,1)),IF($F28="Волейбол2",INDEX(Волейбол2!$D$7:$U$9,MATCH(H28,Волейбол2!$C$7:$C$9,1),MATCH('ИР-тек'!$B$63,Волейбол2!$D$1:$U$1,1)),IF($F28="Баскетбол1",INDEX(Баскетбол1!$D$7:$U$9,MATCH(H28,Баскетбол1!$C$7:$C$9,1),MATCH('ИР-тек'!$B$63,Баскетбол1!$D$1:$U$1,1)),IF($F28="Баскетбол2",INDEX(Баскетбол2!$D$7:$U$9,MATCH(H28,Баскетбол2!$C$7:$C$9,1),MATCH('ИР-тек'!$B$63,Баскетбол2!$D$1:$U$1,1)),IF($F28="Футбол1",INDEX(Футбол1!$D$7:$U$9,MATCH(H28,Футбол1!$C$7:$C$9,1),MATCH('ИР-тек'!$B$63,Футбол1!$D$1:$U$1,1)),IF($F28="Футбол2",INDEX(Футбол2!$D$7:$U$9,MATCH(H28,Футбол2!$C$7:$C$9,1),MATCH('ИР-тек'!$B$63,Футбол2!$D$1:$U$1,1))))))))))))))))</f>
        <v>≤ 8</v>
      </c>
      <c r="R28" s="353"/>
      <c r="S28" s="352"/>
    </row>
    <row r="29" spans="2:19" ht="24.95" customHeight="1" thickBot="1" x14ac:dyDescent="0.3">
      <c r="B29" s="660"/>
      <c r="C29" s="659" t="s">
        <v>252</v>
      </c>
      <c r="D29" s="643" t="s">
        <v>1022</v>
      </c>
      <c r="E29" s="644"/>
      <c r="F29" s="527" t="str">
        <f>D29</f>
        <v>Быстрота1</v>
      </c>
      <c r="G29" s="649" t="str">
        <f>IF(КИДР!D29="Сила1",'Table-IDK'!$B$271,IF(КИДР!D29="Сила2",'Table-IDK'!$B$271,IF(КИДР!D29="Быстрота",'Table-IDK'!$B$272,IF(КИДР!D29="Ловкость",'Table-IDK'!$B$273,IF(КИДР!D29="Гибкость",'Table-IDK'!$B$274,"")))))</f>
        <v/>
      </c>
      <c r="H29" s="652" t="s">
        <v>246</v>
      </c>
      <c r="I29" s="653"/>
      <c r="J29" s="654" t="str">
        <f>IF($F29="Сила1",INDEX(Сила1!$D$7:$U$9,MATCH(H29,Сила1!$C$7:$C$9,1),MATCH('ИР-тек'!$B$63,Сила1!$D$3:$R$3,1)),IF($F29="Сила2",INDEX(Сила2!$D$7:$U$9,MATCH(H29,Сила2!$C$7:$C$9,1),MATCH('ИР-тек'!$B$63,Сила2!$D$3:$R$3,1)),IF($F29="Быстрота1",INDEX(Быстрота1!$D$7:$U$9,MATCH(H29,Быстрота1!$C$7:$C$9,1),MATCH('ИР-тек'!$B$63,Быстрота1!$D$3:$R$3,1)),IF($F29="Быстрота2",INDEX(Быстрота2!$D$7:$U$9,MATCH(H29,Быстрота2!$C$7:$C$9,1),MATCH('ИР-тек'!$B$63,Быстрота2!$D$3:$R$3,1)),IF($F29="Ловкость1",INDEX(Ловкость1!$D$7:$U$9,MATCH(H29,Ловкость1!$C$7:$C$9,1),MATCH('ИР-тек'!$B$63,Ловкость1!$D$3:$R$3,1)),IF($F29="Ловкость2",INDEX(Ловкость2!$D$7:$U$9,MATCH(H29,Ловкость2!$C$7:$C$9,1),MATCH('ИР-тек'!$B$63,Ловкость2!$D$3:$R$3,1)),IF($F29="Гибкость1",INDEX(Гибкость1!$D$7:$U$9,MATCH(H29,Гибкость1!$C$7:$C$9,1),MATCH('ИР-тек'!$B$63,Гибкость1!$D$3:$R$3,1)),IF($F29="Гибкость2",INDEX(Гибкость2!$D$7:$U$9,MATCH(H29,Гибкость2!$C$7:$C$9,1),MATCH('ИР-тек'!$B$63,Гибкость2!$D$3:$R$3,1)),IF($F29="Волейбол1",INDEX(Волейбол1!$D$7:$U$9,MATCH(H29,Волейбол1!$C$7:$C$9,1),MATCH('ИР-тек'!$B$63,Волейбол1!$D$3:$R$3,1)),IF($F29="Волейбол2",INDEX(Волейбол2!$D$7:$U$9,MATCH(H29,Волейбол2!$C$7:$C$9,1),MATCH('ИР-тек'!$B$63,Волейбол2!$D$3:$R$3,1)),IF($F29="Баскетбол1",INDEX(Баскетбол1!$D$7:$U$9,MATCH(H29,Баскетбол1!$C$7:$C$9,1),MATCH('ИР-тек'!$B$63,Баскетбол1!$D$3:$R$3,1)),IF($F29="Баскетбол2",INDEX(Баскетбол2!$D$7:$U$9,MATCH(H29,Баскетбол2!$C$7:$C$9,1),MATCH('ИР-тек'!$B$63,Баскетбол2!$D$3:$R$3,1)),IF($F29="Футбол1",INDEX(Футбол1!$D$7:$U$9,MATCH(H29,Футбол1!$C$7:$C$9,1),MATCH('ИР-тек'!$B$63,Футбол1!$D$3:$R$3,1)),IF($F29="Футбол2",INDEX(Футбол2!$D$7:$U$9,MATCH(H29,Футбол2!$C$7:$C$9,1),MATCH('ИР-тек'!$B$63,Футбол2!$D$3:$R$3,1))))))))))))))))</f>
        <v>Подъем в сед из положения лежа на спине руки на плечи ноги согнуты</v>
      </c>
      <c r="K29" s="655"/>
      <c r="L29" s="655"/>
      <c r="M29" s="655"/>
      <c r="N29" s="655"/>
      <c r="O29" s="656"/>
      <c r="P29" s="75" t="str">
        <f>IF($F29="Сила1",INDEX(Сила1!$D$7:$U$9,MATCH(H29,Сила1!$C$7:$C$9,1),MATCH('ИР-тек'!$B$63,Сила1!$D$2:$U$2,1)),IF($F29="Сила2",INDEX(Сила2!$D$7:$U$9,MATCH(H29,Сила2!$C$7:$C$9,1),MATCH('ИР-тек'!$B$63,Сила2!$D$2:$U$2,1)),IF($F29="Быстрота1",INDEX(Быстрота1!$D$7:$U$9,MATCH(H29,Быстрота1!$C$7:$C$9,1),MATCH('ИР-тек'!$B$63,Быстрота1!$D$2:$U$2,1)),IF($F29="Быстрота2",INDEX(Быстрота2!$D$7:$U$9,MATCH(H29,Быстрота2!$C$7:$C$9,1),MATCH('ИР-тек'!$B$63,Быстрота2!$D$2:$U$2,1)),IF($F29="Ловкость1",INDEX(Ловкость1!$D$7:$U$9,MATCH(H29,Ловкость1!$C$7:$C$9,1),MATCH('ИР-тек'!$B$63,Ловкость1!$D$2:$U$2,1)),IF($F29="Ловкость2",INDEX(Ловкость2!$D$7:$U$9,MATCH(H29,Ловкость2!$C$7:$C$9,1),MATCH('ИР-тек'!$B$63,Ловкость2!$D$2:$U$2,1)),IF($F29="Гибкость1",INDEX(Гибкость1!$D$7:$U$9,MATCH(H29,Гибкость1!$C$7:$C$9,1),MATCH('ИР-тек'!$B$63,Гибкость1!$D$2:$U$2,1)),IF($F29="Гибкость2",INDEX(Гибкость2!$D$7:$U$9,MATCH(H29,Гибкость2!$C$7:$C$9,1),MATCH('ИР-тек'!$B$63,Гибкость2!$D$2:$U$2,1)),IF($F29="Волейбол1",INDEX(Волейбол1!$D$7:$U$9,MATCH(H29,Волейбол1!$C$7:$C$9,1),MATCH('ИР-тек'!$B$63,Волейбол1!$D$2:$U$2,1)),IF($F29="Волейбол2",INDEX(Волейбол2!$D$7:$U$9,MATCH(H29,Волейбол2!$C$7:$C$9,1),MATCH('ИР-тек'!$B$63,Волейбол2!$D$2:$U$2,1)),IF($F29="Баскетбол1",INDEX(Баскетбол1!$D$7:$U$9,MATCH(H29,Баскетбол1!$C$7:$C$9,1),MATCH('ИР-тек'!$B$63,Баскетбол1!$D$2:$U$2,1)),IF($F29="Баскетбол2",INDEX(Баскетбол2!$D$7:$U$9,MATCH(H29,Баскетбол2!$C$7:$C$9,1),MATCH('ИР-тек'!$B$63,Баскетбол2!$D$2:$U$2,1)),IF($F29="Футбол1",INDEX(Футбол1!$D$7:$U$9,MATCH(H29,Футбол1!$C$7:$C$9,1),MATCH('ИР-тек'!$B$63,Футбол1!$D$2:$U$2,1)),IF($F29="Футбол2",INDEX(Футбол2!$D$7:$U$9,MATCH(H29,Футбол2!$C$7:$C$9,1),MATCH('ИР-тек'!$B$63,Футбол2!$D$2:$U$2,1))))))))))))))))</f>
        <v>≤ 2</v>
      </c>
      <c r="Q29" s="76" t="str">
        <f>IF($F29="Сила1",INDEX(Сила1!$D$7:$U$9,MATCH(H29,Сила1!$C$7:$C$9,1),MATCH('ИР-тек'!$B$63,Сила1!$D$1:$U$1,1)),IF($F29="Сила2",INDEX(Сила2!$D$7:$U$9,MATCH(H29,Сила2!$C$7:$C$9,1),MATCH('ИР-тек'!$B$63,Сила2!$D$1:$U$1,1)),IF($F29="Быстрота1",INDEX(Быстрота1!$D$7:$U$9,MATCH(H29,Быстрота1!$C$7:$C$9,1),MATCH('ИР-тек'!$B$63,Быстрота1!$D$1:$U$1,1)),IF($F29="Быстрота2",INDEX(Быстрота2!$D$7:$U$9,MATCH(H29,Быстрота2!$C$7:$C$9,1),MATCH('ИР-тек'!$B$63,Быстрота2!$D$1:$U$1,1)),IF($F29="Ловкость1",INDEX(Ловкость1!$D$7:$U$9,MATCH(H29,Ловкость1!$C$7:$C$9,1),MATCH('ИР-тек'!$B$63,Ловкость1!$D$1:$U$1,1)),IF($F29="Ловкость2",INDEX(Ловкость2!$D$7:$U$9,MATCH(H29,Ловкость2!$C$7:$C$9,1),MATCH('ИР-тек'!$B$63,Ловкость2!$D$1:$U$1,1)),IF($F29="Гибкость1",INDEX(Гибкость1!$D$7:$U$9,MATCH(H29,Гибкость1!$C$7:$C$9,1),MATCH('ИР-тек'!$B$63,Гибкость1!$D$1:$U$1,1)),IF($F29="Гибкость2",INDEX(Гибкость2!$D$7:$U$9,MATCH(H29,Гибкость2!$C$7:$C$9,1),MATCH('ИР-тек'!$B$63,Гибкость2!$D$1:$U$1,1)),IF($F29="Волейбол1",INDEX(Волейбол1!$D$7:$U$9,MATCH(H29,Волейбол1!$C$7:$C$9,1),MATCH('ИР-тек'!$B$63,Волейбол1!$D$1:$U$1,1)),IF($F29="Волейбол2",INDEX(Волейбол2!$D$7:$U$9,MATCH(H29,Волейбол2!$C$7:$C$9,1),MATCH('ИР-тек'!$B$63,Волейбол2!$D$1:$U$1,1)),IF($F29="Баскетбол1",INDEX(Баскетбол1!$D$7:$U$9,MATCH(H29,Баскетбол1!$C$7:$C$9,1),MATCH('ИР-тек'!$B$63,Баскетбол1!$D$1:$U$1,1)),IF($F29="Баскетбол2",INDEX(Баскетбол2!$D$7:$U$9,MATCH(H29,Баскетбол2!$C$7:$C$9,1),MATCH('ИР-тек'!$B$63,Баскетбол2!$D$1:$U$1,1)),IF($F29="Футбол1",INDEX(Футбол1!$D$7:$U$9,MATCH(H29,Футбол1!$C$7:$C$9,1),MATCH('ИР-тек'!$B$63,Футбол1!$D$1:$U$1,1)),IF($F29="Футбол2",INDEX(Футбол2!$D$7:$U$9,MATCH(H29,Футбол2!$C$7:$C$9,1),MATCH('ИР-тек'!$B$63,Футбол2!$D$1:$U$1,1))))))))))))))))</f>
        <v>≤ 8</v>
      </c>
      <c r="R29" s="353">
        <f>IF($D$17="Сила1",INDEX('Упр-ст'!$G$6:$AO$8,MATCH(H29,'Упр-ст'!$F$6:$F$8,1),MATCH('Упр-ст'!$B$28,'Упр-ст'!$G$4:$AO$4,1)),IF($D$17="Сила2",INDEX('Упр-ст'!$G$9:$AO$11,MATCH(H29,'Упр-ст'!$F$9:$F$11,1),MATCH('Упр-ст'!$B$28,'Упр-ст'!$G$4:$AO$4,1)),IF($D$17="Быстрота",INDEX('Упр-ст'!$G$15:$AO$17,MATCH(H29,'Упр-ст'!$F$15:$F$17,1),MATCH('Упр-ст'!$B$28,'Упр-ст'!$G$4:$AO$4,1)),IF($D$17="Ловкость",INDEX('Упр-ст'!$G$12:$AO$14,MATCH(H29,'Упр-ст'!$F$12:$F$14,1),MATCH('Упр-ст'!$B$28,'Упр-ст'!$G$4:$AO$4,1)),IF($D$17="Гибкость",INDEX('Упр-ст'!$G$18:$AO$20,MATCH(H29,'Упр-ст'!$F$18:$F$20,1),MATCH('Упр-ст'!$B$28,'Упр-ст'!$G$4:$AO$4,1)))))))</f>
        <v>1.1000000000000001</v>
      </c>
      <c r="S29" s="352"/>
    </row>
    <row r="30" spans="2:19" ht="24.95" customHeight="1" thickBot="1" x14ac:dyDescent="0.3">
      <c r="B30" s="660"/>
      <c r="C30" s="660"/>
      <c r="D30" s="645"/>
      <c r="E30" s="646"/>
      <c r="F30" s="528" t="str">
        <f>D29</f>
        <v>Быстрота1</v>
      </c>
      <c r="G30" s="650"/>
      <c r="H30" s="652" t="s">
        <v>247</v>
      </c>
      <c r="I30" s="653"/>
      <c r="J30" s="654" t="str">
        <f>IF($F30="Сила1",INDEX(Сила1!$D$7:$U$9,MATCH(H30,Сила1!$C$7:$C$9,1),MATCH('ИР-тек'!$B$63,Сила1!$D$3:$R$3,1)),IF($F30="Сила2",INDEX(Сила2!$D$7:$U$9,MATCH(H30,Сила2!$C$7:$C$9,1),MATCH('ИР-тек'!$B$63,Сила2!$D$3:$R$3,1)),IF($F30="Быстрота1",INDEX(Быстрота1!$D$7:$U$9,MATCH(H30,Быстрота1!$C$7:$C$9,1),MATCH('ИР-тек'!$B$63,Быстрота1!$D$3:$R$3,1)),IF($F30="Быстрота2",INDEX(Быстрота2!$D$7:$U$9,MATCH(H30,Быстрота2!$C$7:$C$9,1),MATCH('ИР-тек'!$B$63,Быстрота2!$D$3:$R$3,1)),IF($F30="Ловкость1",INDEX(Ловкость1!$D$7:$U$9,MATCH(H30,Ловкость1!$C$7:$C$9,1),MATCH('ИР-тек'!$B$63,Ловкость1!$D$3:$R$3,1)),IF($F30="Ловкость2",INDEX(Ловкость2!$D$7:$U$9,MATCH(H30,Ловкость2!$C$7:$C$9,1),MATCH('ИР-тек'!$B$63,Ловкость2!$D$3:$R$3,1)),IF($F30="Гибкость1",INDEX(Гибкость1!$D$7:$U$9,MATCH(H30,Гибкость1!$C$7:$C$9,1),MATCH('ИР-тек'!$B$63,Гибкость1!$D$3:$R$3,1)),IF($F30="Гибкость2",INDEX(Гибкость2!$D$7:$U$9,MATCH(H30,Гибкость2!$C$7:$C$9,1),MATCH('ИР-тек'!$B$63,Гибкость2!$D$3:$R$3,1)),IF($F30="Волейбол1",INDEX(Волейбол1!$D$7:$U$9,MATCH(H30,Волейбол1!$C$7:$C$9,1),MATCH('ИР-тек'!$B$63,Волейбол1!$D$3:$R$3,1)),IF($F30="Волейбол2",INDEX(Волейбол2!$D$7:$U$9,MATCH(H30,Волейбол2!$C$7:$C$9,1),MATCH('ИР-тек'!$B$63,Волейбол2!$D$3:$R$3,1)),IF($F30="Баскетбол1",INDEX(Баскетбол1!$D$7:$U$9,MATCH(H30,Баскетбол1!$C$7:$C$9,1),MATCH('ИР-тек'!$B$63,Баскетбол1!$D$3:$R$3,1)),IF($F30="Баскетбол2",INDEX(Баскетбол2!$D$7:$U$9,MATCH(H30,Баскетбол2!$C$7:$C$9,1),MATCH('ИР-тек'!$B$63,Баскетбол2!$D$3:$R$3,1)),IF($F30="Футбол1",INDEX(Футбол1!$D$7:$U$9,MATCH(H30,Футбол1!$C$7:$C$9,1),MATCH('ИР-тек'!$B$63,Футбол1!$D$3:$R$3,1)),IF($F30="Футбол2",INDEX(Футбол2!$D$7:$U$9,MATCH(H30,Футбол2!$C$7:$C$9,1),MATCH('ИР-тек'!$B$63,Футбол2!$D$3:$R$3,1))))))))))))))))</f>
        <v>Прогиб назад из положения лежа на животе руки вверх</v>
      </c>
      <c r="K30" s="655"/>
      <c r="L30" s="655"/>
      <c r="M30" s="655"/>
      <c r="N30" s="655"/>
      <c r="O30" s="656"/>
      <c r="P30" s="75" t="str">
        <f>IF($F30="Сила1",INDEX(Сила1!$D$7:$U$9,MATCH(H30,Сила1!$C$7:$C$9,1),MATCH('ИР-тек'!$B$63,Сила1!$D$2:$U$2,1)),IF($F30="Сила2",INDEX(Сила2!$D$7:$U$9,MATCH(H30,Сила2!$C$7:$C$9,1),MATCH('ИР-тек'!$B$63,Сила2!$D$2:$U$2,1)),IF($F30="Быстрота1",INDEX(Быстрота1!$D$7:$U$9,MATCH(H30,Быстрота1!$C$7:$C$9,1),MATCH('ИР-тек'!$B$63,Быстрота1!$D$2:$U$2,1)),IF($F30="Быстрота2",INDEX(Быстрота2!$D$7:$U$9,MATCH(H30,Быстрота2!$C$7:$C$9,1),MATCH('ИР-тек'!$B$63,Быстрота2!$D$2:$U$2,1)),IF($F30="Ловкость1",INDEX(Ловкость1!$D$7:$U$9,MATCH(H30,Ловкость1!$C$7:$C$9,1),MATCH('ИР-тек'!$B$63,Ловкость1!$D$2:$U$2,1)),IF($F30="Ловкость2",INDEX(Ловкость2!$D$7:$U$9,MATCH(H30,Ловкость2!$C$7:$C$9,1),MATCH('ИР-тек'!$B$63,Ловкость2!$D$2:$U$2,1)),IF($F30="Гибкость1",INDEX(Гибкость1!$D$7:$U$9,MATCH(H30,Гибкость1!$C$7:$C$9,1),MATCH('ИР-тек'!$B$63,Гибкость1!$D$2:$U$2,1)),IF($F30="Гибкость2",INDEX(Гибкость2!$D$7:$U$9,MATCH(H30,Гибкость2!$C$7:$C$9,1),MATCH('ИР-тек'!$B$63,Гибкость2!$D$2:$U$2,1)),IF($F30="Волейбол1",INDEX(Волейбол1!$D$7:$U$9,MATCH(H30,Волейбол1!$C$7:$C$9,1),MATCH('ИР-тек'!$B$63,Волейбол1!$D$2:$U$2,1)),IF($F30="Волейбол2",INDEX(Волейбол2!$D$7:$U$9,MATCH(H30,Волейбол2!$C$7:$C$9,1),MATCH('ИР-тек'!$B$63,Волейбол2!$D$2:$U$2,1)),IF($F30="Баскетбол1",INDEX(Баскетбол1!$D$7:$U$9,MATCH(H30,Баскетбол1!$C$7:$C$9,1),MATCH('ИР-тек'!$B$63,Баскетбол1!$D$2:$U$2,1)),IF($F30="Баскетбол2",INDEX(Баскетбол2!$D$7:$U$9,MATCH(H30,Баскетбол2!$C$7:$C$9,1),MATCH('ИР-тек'!$B$63,Баскетбол2!$D$2:$U$2,1)),IF($F30="Футбол1",INDEX(Футбол1!$D$7:$U$9,MATCH(H30,Футбол1!$C$7:$C$9,1),MATCH('ИР-тек'!$B$63,Футбол1!$D$2:$U$2,1)),IF($F30="Футбол2",INDEX(Футбол2!$D$7:$U$9,MATCH(H30,Футбол2!$C$7:$C$9,1),MATCH('ИР-тек'!$B$63,Футбол2!$D$2:$U$2,1))))))))))))))))</f>
        <v>≤ 2</v>
      </c>
      <c r="Q30" s="76" t="str">
        <f>IF($F30="Сила1",INDEX(Сила1!$D$7:$U$9,MATCH(H30,Сила1!$C$7:$C$9,1),MATCH('ИР-тек'!$B$63,Сила1!$D$1:$U$1,1)),IF($F30="Сила2",INDEX(Сила2!$D$7:$U$9,MATCH(H30,Сила2!$C$7:$C$9,1),MATCH('ИР-тек'!$B$63,Сила2!$D$1:$U$1,1)),IF($F30="Быстрота1",INDEX(Быстрота1!$D$7:$U$9,MATCH(H30,Быстрота1!$C$7:$C$9,1),MATCH('ИР-тек'!$B$63,Быстрота1!$D$1:$U$1,1)),IF($F30="Быстрота2",INDEX(Быстрота2!$D$7:$U$9,MATCH(H30,Быстрота2!$C$7:$C$9,1),MATCH('ИР-тек'!$B$63,Быстрота2!$D$1:$U$1,1)),IF($F30="Ловкость1",INDEX(Ловкость1!$D$7:$U$9,MATCH(H30,Ловкость1!$C$7:$C$9,1),MATCH('ИР-тек'!$B$63,Ловкость1!$D$1:$U$1,1)),IF($F30="Ловкость2",INDEX(Ловкость2!$D$7:$U$9,MATCH(H30,Ловкость2!$C$7:$C$9,1),MATCH('ИР-тек'!$B$63,Ловкость2!$D$1:$U$1,1)),IF($F30="Гибкость1",INDEX(Гибкость1!$D$7:$U$9,MATCH(H30,Гибкость1!$C$7:$C$9,1),MATCH('ИР-тек'!$B$63,Гибкость1!$D$1:$U$1,1)),IF($F30="Гибкость2",INDEX(Гибкость2!$D$7:$U$9,MATCH(H30,Гибкость2!$C$7:$C$9,1),MATCH('ИР-тек'!$B$63,Гибкость2!$D$1:$U$1,1)),IF($F30="Волейбол1",INDEX(Волейбол1!$D$7:$U$9,MATCH(H30,Волейбол1!$C$7:$C$9,1),MATCH('ИР-тек'!$B$63,Волейбол1!$D$1:$U$1,1)),IF($F30="Волейбол2",INDEX(Волейбол2!$D$7:$U$9,MATCH(H30,Волейбол2!$C$7:$C$9,1),MATCH('ИР-тек'!$B$63,Волейбол2!$D$1:$U$1,1)),IF($F30="Баскетбол1",INDEX(Баскетбол1!$D$7:$U$9,MATCH(H30,Баскетбол1!$C$7:$C$9,1),MATCH('ИР-тек'!$B$63,Баскетбол1!$D$1:$U$1,1)),IF($F30="Баскетбол2",INDEX(Баскетбол2!$D$7:$U$9,MATCH(H30,Баскетбол2!$C$7:$C$9,1),MATCH('ИР-тек'!$B$63,Баскетбол2!$D$1:$U$1,1)),IF($F30="Футбол1",INDEX(Футбол1!$D$7:$U$9,MATCH(H30,Футбол1!$C$7:$C$9,1),MATCH('ИР-тек'!$B$63,Футбол1!$D$1:$U$1,1)),IF($F30="Футбол2",INDEX(Футбол2!$D$7:$U$9,MATCH(H30,Футбол2!$C$7:$C$9,1),MATCH('ИР-тек'!$B$63,Футбол2!$D$1:$U$1,1))))))))))))))))</f>
        <v>≤ 8</v>
      </c>
      <c r="R30" s="353">
        <f>IF($D$17="Сила1",INDEX('Упр-ст'!$G$6:$AO$8,MATCH(H30,'Упр-ст'!$F$6:$F$8,1),MATCH('Упр-ст'!$B$28,'Упр-ст'!$G$4:$AO$4,1)),IF($D$17="Сила2",INDEX('Упр-ст'!$G$9:$AO$11,MATCH(H30,'Упр-ст'!$F$9:$F$11,1),MATCH('Упр-ст'!$B$28,'Упр-ст'!$G$4:$AO$4,1)),IF($D$17="Быстрота",INDEX('Упр-ст'!$G$15:$AO$17,MATCH(H30,'Упр-ст'!$F$15:$F$17,1),MATCH('Упр-ст'!$B$28,'Упр-ст'!$G$4:$AO$4,1)),IF($D$17="Ловкость",INDEX('Упр-ст'!$G$12:$AO$14,MATCH(H30,'Упр-ст'!$F$12:$F$14,1),MATCH('Упр-ст'!$B$28,'Упр-ст'!$G$4:$AO$4,1)),IF($D$17="Гибкость",INDEX('Упр-ст'!$G$18:$AO$20,MATCH(H30,'Упр-ст'!$F$18:$F$20,1),MATCH('Упр-ст'!$B$28,'Упр-ст'!$G$4:$AO$4,1)))))))</f>
        <v>1.1000000000000001</v>
      </c>
      <c r="S30" s="352"/>
    </row>
    <row r="31" spans="2:19" ht="24.95" customHeight="1" thickBot="1" x14ac:dyDescent="0.3">
      <c r="B31" s="660"/>
      <c r="C31" s="661"/>
      <c r="D31" s="647"/>
      <c r="E31" s="648"/>
      <c r="F31" s="529" t="str">
        <f>D29</f>
        <v>Быстрота1</v>
      </c>
      <c r="G31" s="651"/>
      <c r="H31" s="652" t="s">
        <v>248</v>
      </c>
      <c r="I31" s="653"/>
      <c r="J31" s="654" t="str">
        <f>IF($F31="Сила1",INDEX(Сила1!$D$7:$U$9,MATCH(H31,Сила1!$C$7:$C$9,1),MATCH('ИР-тек'!$B$63,Сила1!$D$3:$R$3,1)),IF($F31="Сила2",INDEX(Сила2!$D$7:$U$9,MATCH(H31,Сила2!$C$7:$C$9,1),MATCH('ИР-тек'!$B$63,Сила2!$D$3:$R$3,1)),IF($F31="Быстрота1",INDEX(Быстрота1!$D$7:$U$9,MATCH(H31,Быстрота1!$C$7:$C$9,1),MATCH('ИР-тек'!$B$63,Быстрота1!$D$3:$R$3,1)),IF($F31="Быстрота2",INDEX(Быстрота2!$D$7:$U$9,MATCH(H31,Быстрота2!$C$7:$C$9,1),MATCH('ИР-тек'!$B$63,Быстрота2!$D$3:$R$3,1)),IF($F31="Ловкость1",INDEX(Ловкость1!$D$7:$U$9,MATCH(H31,Ловкость1!$C$7:$C$9,1),MATCH('ИР-тек'!$B$63,Ловкость1!$D$3:$R$3,1)),IF($F31="Ловкость2",INDEX(Ловкость2!$D$7:$U$9,MATCH(H31,Ловкость2!$C$7:$C$9,1),MATCH('ИР-тек'!$B$63,Ловкость2!$D$3:$R$3,1)),IF($F31="Гибкость1",INDEX(Гибкость1!$D$7:$U$9,MATCH(H31,Гибкость1!$C$7:$C$9,1),MATCH('ИР-тек'!$B$63,Гибкость1!$D$3:$R$3,1)),IF($F31="Гибкость2",INDEX(Гибкость2!$D$7:$U$9,MATCH(H31,Гибкость2!$C$7:$C$9,1),MATCH('ИР-тек'!$B$63,Гибкость2!$D$3:$R$3,1)),IF($F31="Волейбол1",INDEX(Волейбол1!$D$7:$U$9,MATCH(H31,Волейбол1!$C$7:$C$9,1),MATCH('ИР-тек'!$B$63,Волейбол1!$D$3:$R$3,1)),IF($F31="Волейбол2",INDEX(Волейбол2!$D$7:$U$9,MATCH(H31,Волейбол2!$C$7:$C$9,1),MATCH('ИР-тек'!$B$63,Волейбол2!$D$3:$R$3,1)),IF($F31="Баскетбол1",INDEX(Баскетбол1!$D$7:$U$9,MATCH(H31,Баскетбол1!$C$7:$C$9,1),MATCH('ИР-тек'!$B$63,Баскетбол1!$D$3:$R$3,1)),IF($F31="Баскетбол2",INDEX(Баскетбол2!$D$7:$U$9,MATCH(H31,Баскетбол2!$C$7:$C$9,1),MATCH('ИР-тек'!$B$63,Баскетбол2!$D$3:$R$3,1)),IF($F31="Футбол1",INDEX(Футбол1!$D$7:$U$9,MATCH(H31,Футбол1!$C$7:$C$9,1),MATCH('ИР-тек'!$B$63,Футбол1!$D$3:$R$3,1)),IF($F31="Футбол2",INDEX(Футбол2!$D$7:$U$9,MATCH(H31,Футбол2!$C$7:$C$9,1),MATCH('ИР-тек'!$B$63,Футбол2!$D$3:$R$3,1))))))))))))))))</f>
        <v>Переход в упор лежа сзади с согнутыми ногами из упора сидя (тибетский мост) с утежелителями на поясе</v>
      </c>
      <c r="K31" s="655"/>
      <c r="L31" s="655"/>
      <c r="M31" s="655"/>
      <c r="N31" s="655"/>
      <c r="O31" s="656"/>
      <c r="P31" s="75" t="str">
        <f>IF($F31="Сила1",INDEX(Сила1!$D$7:$U$9,MATCH(H31,Сила1!$C$7:$C$9,1),MATCH('ИР-тек'!$B$63,Сила1!$D$2:$U$2,1)),IF($F31="Сила2",INDEX(Сила2!$D$7:$U$9,MATCH(H31,Сила2!$C$7:$C$9,1),MATCH('ИР-тек'!$B$63,Сила2!$D$2:$U$2,1)),IF($F31="Быстрота1",INDEX(Быстрота1!$D$7:$U$9,MATCH(H31,Быстрота1!$C$7:$C$9,1),MATCH('ИР-тек'!$B$63,Быстрота1!$D$2:$U$2,1)),IF($F31="Быстрота2",INDEX(Быстрота2!$D$7:$U$9,MATCH(H31,Быстрота2!$C$7:$C$9,1),MATCH('ИР-тек'!$B$63,Быстрота2!$D$2:$U$2,1)),IF($F31="Ловкость1",INDEX(Ловкость1!$D$7:$U$9,MATCH(H31,Ловкость1!$C$7:$C$9,1),MATCH('ИР-тек'!$B$63,Ловкость1!$D$2:$U$2,1)),IF($F31="Ловкость2",INDEX(Ловкость2!$D$7:$U$9,MATCH(H31,Ловкость2!$C$7:$C$9,1),MATCH('ИР-тек'!$B$63,Ловкость2!$D$2:$U$2,1)),IF($F31="Гибкость1",INDEX(Гибкость1!$D$7:$U$9,MATCH(H31,Гибкость1!$C$7:$C$9,1),MATCH('ИР-тек'!$B$63,Гибкость1!$D$2:$U$2,1)),IF($F31="Гибкость2",INDEX(Гибкость2!$D$7:$U$9,MATCH(H31,Гибкость2!$C$7:$C$9,1),MATCH('ИР-тек'!$B$63,Гибкость2!$D$2:$U$2,1)),IF($F31="Волейбол1",INDEX(Волейбол1!$D$7:$U$9,MATCH(H31,Волейбол1!$C$7:$C$9,1),MATCH('ИР-тек'!$B$63,Волейбол1!$D$2:$U$2,1)),IF($F31="Волейбол2",INDEX(Волейбол2!$D$7:$U$9,MATCH(H31,Волейбол2!$C$7:$C$9,1),MATCH('ИР-тек'!$B$63,Волейбол2!$D$2:$U$2,1)),IF($F31="Баскетбол1",INDEX(Баскетбол1!$D$7:$U$9,MATCH(H31,Баскетбол1!$C$7:$C$9,1),MATCH('ИР-тек'!$B$63,Баскетбол1!$D$2:$U$2,1)),IF($F31="Баскетбол2",INDEX(Баскетбол2!$D$7:$U$9,MATCH(H31,Баскетбол2!$C$7:$C$9,1),MATCH('ИР-тек'!$B$63,Баскетбол2!$D$2:$U$2,1)),IF($F31="Футбол1",INDEX(Футбол1!$D$7:$U$9,MATCH(H31,Футбол1!$C$7:$C$9,1),MATCH('ИР-тек'!$B$63,Футбол1!$D$2:$U$2,1)),IF($F31="Футбол2",INDEX(Футбол2!$D$7:$U$9,MATCH(H31,Футбол2!$C$7:$C$9,1),MATCH('ИР-тек'!$B$63,Футбол2!$D$2:$U$2,1))))))))))))))))</f>
        <v>≤ 2</v>
      </c>
      <c r="Q31" s="76" t="str">
        <f>IF($F31="Сила1",INDEX(Сила1!$D$7:$U$9,MATCH(H31,Сила1!$C$7:$C$9,1),MATCH('ИР-тек'!$B$63,Сила1!$D$1:$U$1,1)),IF($F31="Сила2",INDEX(Сила2!$D$7:$U$9,MATCH(H31,Сила2!$C$7:$C$9,1),MATCH('ИР-тек'!$B$63,Сила2!$D$1:$U$1,1)),IF($F31="Быстрота1",INDEX(Быстрота1!$D$7:$U$9,MATCH(H31,Быстрота1!$C$7:$C$9,1),MATCH('ИР-тек'!$B$63,Быстрота1!$D$1:$U$1,1)),IF($F31="Быстрота2",INDEX(Быстрота2!$D$7:$U$9,MATCH(H31,Быстрота2!$C$7:$C$9,1),MATCH('ИР-тек'!$B$63,Быстрота2!$D$1:$U$1,1)),IF($F31="Ловкость1",INDEX(Ловкость1!$D$7:$U$9,MATCH(H31,Ловкость1!$C$7:$C$9,1),MATCH('ИР-тек'!$B$63,Ловкость1!$D$1:$U$1,1)),IF($F31="Ловкость2",INDEX(Ловкость2!$D$7:$U$9,MATCH(H31,Ловкость2!$C$7:$C$9,1),MATCH('ИР-тек'!$B$63,Ловкость2!$D$1:$U$1,1)),IF($F31="Гибкость1",INDEX(Гибкость1!$D$7:$U$9,MATCH(H31,Гибкость1!$C$7:$C$9,1),MATCH('ИР-тек'!$B$63,Гибкость1!$D$1:$U$1,1)),IF($F31="Гибкость2",INDEX(Гибкость2!$D$7:$U$9,MATCH(H31,Гибкость2!$C$7:$C$9,1),MATCH('ИР-тек'!$B$63,Гибкость2!$D$1:$U$1,1)),IF($F31="Волейбол1",INDEX(Волейбол1!$D$7:$U$9,MATCH(H31,Волейбол1!$C$7:$C$9,1),MATCH('ИР-тек'!$B$63,Волейбол1!$D$1:$U$1,1)),IF($F31="Волейбол2",INDEX(Волейбол2!$D$7:$U$9,MATCH(H31,Волейбол2!$C$7:$C$9,1),MATCH('ИР-тек'!$B$63,Волейбол2!$D$1:$U$1,1)),IF($F31="Баскетбол1",INDEX(Баскетбол1!$D$7:$U$9,MATCH(H31,Баскетбол1!$C$7:$C$9,1),MATCH('ИР-тек'!$B$63,Баскетбол1!$D$1:$U$1,1)),IF($F31="Баскетбол2",INDEX(Баскетбол2!$D$7:$U$9,MATCH(H31,Баскетбол2!$C$7:$C$9,1),MATCH('ИР-тек'!$B$63,Баскетбол2!$D$1:$U$1,1)),IF($F31="Футбол1",INDEX(Футбол1!$D$7:$U$9,MATCH(H31,Футбол1!$C$7:$C$9,1),MATCH('ИР-тек'!$B$63,Футбол1!$D$1:$U$1,1)),IF($F31="Футбол2",INDEX(Футбол2!$D$7:$U$9,MATCH(H31,Футбол2!$C$7:$C$9,1),MATCH('ИР-тек'!$B$63,Футбол2!$D$1:$U$1,1))))))))))))))))</f>
        <v>≤ 8</v>
      </c>
      <c r="R31" s="353">
        <f>IF($D$17="Сила1",INDEX('Упр-ст'!$G$6:$AO$8,MATCH(H31,'Упр-ст'!$F$6:$F$8,1),MATCH('Упр-ст'!$B$28,'Упр-ст'!$G$4:$AO$4,1)),IF($D$17="Сила2",INDEX('Упр-ст'!$G$9:$AO$11,MATCH(H31,'Упр-ст'!$F$9:$F$11,1),MATCH('Упр-ст'!$B$28,'Упр-ст'!$G$4:$AO$4,1)),IF($D$17="Быстрота",INDEX('Упр-ст'!$G$15:$AO$17,MATCH(H31,'Упр-ст'!$F$15:$F$17,1),MATCH('Упр-ст'!$B$28,'Упр-ст'!$G$4:$AO$4,1)),IF($D$17="Ловкость",INDEX('Упр-ст'!$G$12:$AO$14,MATCH(H31,'Упр-ст'!$F$12:$F$14,1),MATCH('Упр-ст'!$B$28,'Упр-ст'!$G$4:$AO$4,1)),IF($D$17="Гибкость",INDEX('Упр-ст'!$G$18:$AO$20,MATCH(H31,'Упр-ст'!$F$18:$F$20,1),MATCH('Упр-ст'!$B$28,'Упр-ст'!$G$4:$AO$4,1)))))))</f>
        <v>1.1000000000000001</v>
      </c>
      <c r="S31" s="352"/>
    </row>
    <row r="32" spans="2:19" ht="24.95" customHeight="1" thickBot="1" x14ac:dyDescent="0.3">
      <c r="B32" s="660"/>
      <c r="C32" s="659" t="s">
        <v>254</v>
      </c>
      <c r="D32" s="643" t="s">
        <v>1023</v>
      </c>
      <c r="E32" s="644"/>
      <c r="F32" s="527" t="str">
        <f>D32</f>
        <v>Быстрота2</v>
      </c>
      <c r="G32" s="665"/>
      <c r="H32" s="652" t="s">
        <v>246</v>
      </c>
      <c r="I32" s="653"/>
      <c r="J32" s="654" t="str">
        <f>IF($F32="Сила1",INDEX(Сила1!$D$7:$U$9,MATCH(H32,Сила1!$C$7:$C$9,1),MATCH('ИР-тек'!$B$63,Сила1!$D$3:$R$3,1)),IF($F32="Сила2",INDEX(Сила2!$D$7:$U$9,MATCH(H32,Сила2!$C$7:$C$9,1),MATCH('ИР-тек'!$B$63,Сила2!$D$3:$R$3,1)),IF($F32="Быстрота1",INDEX(Быстрота1!$D$7:$U$9,MATCH(H32,Быстрота1!$C$7:$C$9,1),MATCH('ИР-тек'!$B$63,Быстрота1!$D$3:$R$3,1)),IF($F32="Быстрота2",INDEX(Быстрота2!$D$7:$U$9,MATCH(H32,Быстрота2!$C$7:$C$9,1),MATCH('ИР-тек'!$B$63,Быстрота2!$D$3:$R$3,1)),IF($F32="Ловкость1",INDEX(Ловкость1!$D$7:$U$9,MATCH(H32,Ловкость1!$C$7:$C$9,1),MATCH('ИР-тек'!$B$63,Ловкость1!$D$3:$R$3,1)),IF($F32="Ловкость2",INDEX(Ловкость2!$D$7:$U$9,MATCH(H32,Ловкость2!$C$7:$C$9,1),MATCH('ИР-тек'!$B$63,Ловкость2!$D$3:$R$3,1)),IF($F32="Гибкость1",INDEX(Гибкость1!$D$7:$U$9,MATCH(H32,Гибкость1!$C$7:$C$9,1),MATCH('ИР-тек'!$B$63,Гибкость1!$D$3:$R$3,1)),IF($F32="Гибкость2",INDEX(Гибкость2!$D$7:$U$9,MATCH(H32,Гибкость2!$C$7:$C$9,1),MATCH('ИР-тек'!$B$63,Гибкость2!$D$3:$R$3,1)),IF($F32="Волейбол1",INDEX(Волейбол1!$D$7:$U$9,MATCH(H32,Волейбол1!$C$7:$C$9,1),MATCH('ИР-тек'!$B$63,Волейбол1!$D$3:$R$3,1)),IF($F32="Волейбол2",INDEX(Волейбол2!$D$7:$U$9,MATCH(H32,Волейбол2!$C$7:$C$9,1),MATCH('ИР-тек'!$B$63,Волейбол2!$D$3:$R$3,1)),IF($F32="Баскетбол1",INDEX(Баскетбол1!$D$7:$U$9,MATCH(H32,Баскетбол1!$C$7:$C$9,1),MATCH('ИР-тек'!$B$63,Баскетбол1!$D$3:$R$3,1)),IF($F32="Баскетбол2",INDEX(Баскетбол2!$D$7:$U$9,MATCH(H32,Баскетбол2!$C$7:$C$9,1),MATCH('ИР-тек'!$B$63,Баскетбол2!$D$3:$R$3,1)),IF($F32="Футбол1",INDEX(Футбол1!$D$7:$U$9,MATCH(H32,Футбол1!$C$7:$C$9,1),MATCH('ИР-тек'!$B$63,Футбол1!$D$3:$R$3,1)),IF($F32="Футбол2",INDEX(Футбол2!$D$7:$U$9,MATCH(H32,Футбол2!$C$7:$C$9,1),MATCH('ИР-тек'!$B$63,Футбол2!$D$3:$R$3,1))))))))))))))))</f>
        <v>Подтягивания в висе стоя хватом сверху (руки и ноги на ширине плеч)</v>
      </c>
      <c r="K32" s="655"/>
      <c r="L32" s="655"/>
      <c r="M32" s="655"/>
      <c r="N32" s="655"/>
      <c r="O32" s="656"/>
      <c r="P32" s="75" t="str">
        <f>IF($F32="Сила1",INDEX(Сила1!$D$7:$U$9,MATCH(H32,Сила1!$C$7:$C$9,1),MATCH('ИР-тек'!$B$63,Сила1!$D$2:$U$2,1)),IF($F32="Сила2",INDEX(Сила2!$D$7:$U$9,MATCH(H32,Сила2!$C$7:$C$9,1),MATCH('ИР-тек'!$B$63,Сила2!$D$2:$U$2,1)),IF($F32="Быстрота1",INDEX(Быстрота1!$D$7:$U$9,MATCH(H32,Быстрота1!$C$7:$C$9,1),MATCH('ИР-тек'!$B$63,Быстрота1!$D$2:$U$2,1)),IF($F32="Быстрота2",INDEX(Быстрота2!$D$7:$U$9,MATCH(H32,Быстрота2!$C$7:$C$9,1),MATCH('ИР-тек'!$B$63,Быстрота2!$D$2:$U$2,1)),IF($F32="Ловкость1",INDEX(Ловкость1!$D$7:$U$9,MATCH(H32,Ловкость1!$C$7:$C$9,1),MATCH('ИР-тек'!$B$63,Ловкость1!$D$2:$U$2,1)),IF($F32="Ловкость2",INDEX(Ловкость2!$D$7:$U$9,MATCH(H32,Ловкость2!$C$7:$C$9,1),MATCH('ИР-тек'!$B$63,Ловкость2!$D$2:$U$2,1)),IF($F32="Гибкость1",INDEX(Гибкость1!$D$7:$U$9,MATCH(H32,Гибкость1!$C$7:$C$9,1),MATCH('ИР-тек'!$B$63,Гибкость1!$D$2:$U$2,1)),IF($F32="Гибкость2",INDEX(Гибкость2!$D$7:$U$9,MATCH(H32,Гибкость2!$C$7:$C$9,1),MATCH('ИР-тек'!$B$63,Гибкость2!$D$2:$U$2,1)),IF($F32="Волейбол1",INDEX(Волейбол1!$D$7:$U$9,MATCH(H32,Волейбол1!$C$7:$C$9,1),MATCH('ИР-тек'!$B$63,Волейбол1!$D$2:$U$2,1)),IF($F32="Волейбол2",INDEX(Волейбол2!$D$7:$U$9,MATCH(H32,Волейбол2!$C$7:$C$9,1),MATCH('ИР-тек'!$B$63,Волейбол2!$D$2:$U$2,1)),IF($F32="Баскетбол1",INDEX(Баскетбол1!$D$7:$U$9,MATCH(H32,Баскетбол1!$C$7:$C$9,1),MATCH('ИР-тек'!$B$63,Баскетбол1!$D$2:$U$2,1)),IF($F32="Баскетбол2",INDEX(Баскетбол2!$D$7:$U$9,MATCH(H32,Баскетбол2!$C$7:$C$9,1),MATCH('ИР-тек'!$B$63,Баскетбол2!$D$2:$U$2,1)),IF($F32="Футбол1",INDEX(Футбол1!$D$7:$U$9,MATCH(H32,Футбол1!$C$7:$C$9,1),MATCH('ИР-тек'!$B$63,Футбол1!$D$2:$U$2,1)),IF($F32="Футбол2",INDEX(Футбол2!$D$7:$U$9,MATCH(H32,Футбол2!$C$7:$C$9,1),MATCH('ИР-тек'!$B$63,Футбол2!$D$2:$U$2,1))))))))))))))))</f>
        <v>≤ 2</v>
      </c>
      <c r="Q32" s="76" t="str">
        <f>IF($F32="Сила1",INDEX(Сила1!$D$7:$U$9,MATCH(H32,Сила1!$C$7:$C$9,1),MATCH('ИР-тек'!$B$63,Сила1!$D$1:$U$1,1)),IF($F32="Сила2",INDEX(Сила2!$D$7:$U$9,MATCH(H32,Сила2!$C$7:$C$9,1),MATCH('ИР-тек'!$B$63,Сила2!$D$1:$U$1,1)),IF($F32="Быстрота1",INDEX(Быстрота1!$D$7:$U$9,MATCH(H32,Быстрота1!$C$7:$C$9,1),MATCH('ИР-тек'!$B$63,Быстрота1!$D$1:$U$1,1)),IF($F32="Быстрота2",INDEX(Быстрота2!$D$7:$U$9,MATCH(H32,Быстрота2!$C$7:$C$9,1),MATCH('ИР-тек'!$B$63,Быстрота2!$D$1:$U$1,1)),IF($F32="Ловкость1",INDEX(Ловкость1!$D$7:$U$9,MATCH(H32,Ловкость1!$C$7:$C$9,1),MATCH('ИР-тек'!$B$63,Ловкость1!$D$1:$U$1,1)),IF($F32="Ловкость2",INDEX(Ловкость2!$D$7:$U$9,MATCH(H32,Ловкость2!$C$7:$C$9,1),MATCH('ИР-тек'!$B$63,Ловкость2!$D$1:$U$1,1)),IF($F32="Гибкость1",INDEX(Гибкость1!$D$7:$U$9,MATCH(H32,Гибкость1!$C$7:$C$9,1),MATCH('ИР-тек'!$B$63,Гибкость1!$D$1:$U$1,1)),IF($F32="Гибкость2",INDEX(Гибкость2!$D$7:$U$9,MATCH(H32,Гибкость2!$C$7:$C$9,1),MATCH('ИР-тек'!$B$63,Гибкость2!$D$1:$U$1,1)),IF($F32="Волейбол1",INDEX(Волейбол1!$D$7:$U$9,MATCH(H32,Волейбол1!$C$7:$C$9,1),MATCH('ИР-тек'!$B$63,Волейбол1!$D$1:$U$1,1)),IF($F32="Волейбол2",INDEX(Волейбол2!$D$7:$U$9,MATCH(H32,Волейбол2!$C$7:$C$9,1),MATCH('ИР-тек'!$B$63,Волейбол2!$D$1:$U$1,1)),IF($F32="Баскетбол1",INDEX(Баскетбол1!$D$7:$U$9,MATCH(H32,Баскетбол1!$C$7:$C$9,1),MATCH('ИР-тек'!$B$63,Баскетбол1!$D$1:$U$1,1)),IF($F32="Баскетбол2",INDEX(Баскетбол2!$D$7:$U$9,MATCH(H32,Баскетбол2!$C$7:$C$9,1),MATCH('ИР-тек'!$B$63,Баскетбол2!$D$1:$U$1,1)),IF($F32="Футбол1",INDEX(Футбол1!$D$7:$U$9,MATCH(H32,Футбол1!$C$7:$C$9,1),MATCH('ИР-тек'!$B$63,Футбол1!$D$1:$U$1,1)),IF($F32="Футбол2",INDEX(Футбол2!$D$7:$U$9,MATCH(H32,Футбол2!$C$7:$C$9,1),MATCH('ИР-тек'!$B$63,Футбол2!$D$1:$U$1,1))))))))))))))))</f>
        <v>≤ 8</v>
      </c>
      <c r="R32" s="353"/>
      <c r="S32" s="352"/>
    </row>
    <row r="33" spans="2:19" ht="24.95" customHeight="1" thickBot="1" x14ac:dyDescent="0.3">
      <c r="B33" s="660"/>
      <c r="C33" s="660"/>
      <c r="D33" s="645"/>
      <c r="E33" s="646"/>
      <c r="F33" s="528" t="str">
        <f>D32</f>
        <v>Быстрота2</v>
      </c>
      <c r="G33" s="666"/>
      <c r="H33" s="652" t="s">
        <v>247</v>
      </c>
      <c r="I33" s="653"/>
      <c r="J33" s="654" t="str">
        <f>IF($F33="Сила1",INDEX(Сила1!$D$7:$U$9,MATCH(H33,Сила1!$C$7:$C$9,1),MATCH('ИР-тек'!$B$63,Сила1!$D$3:$R$3,1)),IF($F33="Сила2",INDEX(Сила2!$D$7:$U$9,MATCH(H33,Сила2!$C$7:$C$9,1),MATCH('ИР-тек'!$B$63,Сила2!$D$3:$R$3,1)),IF($F33="Быстрота1",INDEX(Быстрота1!$D$7:$U$9,MATCH(H33,Быстрота1!$C$7:$C$9,1),MATCH('ИР-тек'!$B$63,Быстрота1!$D$3:$R$3,1)),IF($F33="Быстрота2",INDEX(Быстрота2!$D$7:$U$9,MATCH(H33,Быстрота2!$C$7:$C$9,1),MATCH('ИР-тек'!$B$63,Быстрота2!$D$3:$R$3,1)),IF($F33="Ловкость1",INDEX(Ловкость1!$D$7:$U$9,MATCH(H33,Ловкость1!$C$7:$C$9,1),MATCH('ИР-тек'!$B$63,Ловкость1!$D$3:$R$3,1)),IF($F33="Ловкость2",INDEX(Ловкость2!$D$7:$U$9,MATCH(H33,Ловкость2!$C$7:$C$9,1),MATCH('ИР-тек'!$B$63,Ловкость2!$D$3:$R$3,1)),IF($F33="Гибкость1",INDEX(Гибкость1!$D$7:$U$9,MATCH(H33,Гибкость1!$C$7:$C$9,1),MATCH('ИР-тек'!$B$63,Гибкость1!$D$3:$R$3,1)),IF($F33="Гибкость2",INDEX(Гибкость2!$D$7:$U$9,MATCH(H33,Гибкость2!$C$7:$C$9,1),MATCH('ИР-тек'!$B$63,Гибкость2!$D$3:$R$3,1)),IF($F33="Волейбол1",INDEX(Волейбол1!$D$7:$U$9,MATCH(H33,Волейбол1!$C$7:$C$9,1),MATCH('ИР-тек'!$B$63,Волейбол1!$D$3:$R$3,1)),IF($F33="Волейбол2",INDEX(Волейбол2!$D$7:$U$9,MATCH(H33,Волейбол2!$C$7:$C$9,1),MATCH('ИР-тек'!$B$63,Волейбол2!$D$3:$R$3,1)),IF($F33="Баскетбол1",INDEX(Баскетбол1!$D$7:$U$9,MATCH(H33,Баскетбол1!$C$7:$C$9,1),MATCH('ИР-тек'!$B$63,Баскетбол1!$D$3:$R$3,1)),IF($F33="Баскетбол2",INDEX(Баскетбол2!$D$7:$U$9,MATCH(H33,Баскетбол2!$C$7:$C$9,1),MATCH('ИР-тек'!$B$63,Баскетбол2!$D$3:$R$3,1)),IF($F33="Футбол1",INDEX(Футбол1!$D$7:$U$9,MATCH(H33,Футбол1!$C$7:$C$9,1),MATCH('ИР-тек'!$B$63,Футбол1!$D$3:$R$3,1)),IF($F33="Футбол2",INDEX(Футбол2!$D$7:$U$9,MATCH(H33,Футбол2!$C$7:$C$9,1),MATCH('ИР-тек'!$B$63,Футбол2!$D$3:$R$3,1))))))))))))))))</f>
        <v>Сгибание и разгибание рук в упоре лежа от табурета (высота 0,45 - 0,55 м)</v>
      </c>
      <c r="K33" s="655"/>
      <c r="L33" s="655"/>
      <c r="M33" s="655"/>
      <c r="N33" s="655"/>
      <c r="O33" s="656"/>
      <c r="P33" s="75" t="str">
        <f>IF($F33="Сила1",INDEX(Сила1!$D$7:$U$9,MATCH(H33,Сила1!$C$7:$C$9,1),MATCH('ИР-тек'!$B$63,Сила1!$D$2:$U$2,1)),IF($F33="Сила2",INDEX(Сила2!$D$7:$U$9,MATCH(H33,Сила2!$C$7:$C$9,1),MATCH('ИР-тек'!$B$63,Сила2!$D$2:$U$2,1)),IF($F33="Быстрота1",INDEX(Быстрота1!$D$7:$U$9,MATCH(H33,Быстрота1!$C$7:$C$9,1),MATCH('ИР-тек'!$B$63,Быстрота1!$D$2:$U$2,1)),IF($F33="Быстрота2",INDEX(Быстрота2!$D$7:$U$9,MATCH(H33,Быстрота2!$C$7:$C$9,1),MATCH('ИР-тек'!$B$63,Быстрота2!$D$2:$U$2,1)),IF($F33="Ловкость1",INDEX(Ловкость1!$D$7:$U$9,MATCH(H33,Ловкость1!$C$7:$C$9,1),MATCH('ИР-тек'!$B$63,Ловкость1!$D$2:$U$2,1)),IF($F33="Ловкость2",INDEX(Ловкость2!$D$7:$U$9,MATCH(H33,Ловкость2!$C$7:$C$9,1),MATCH('ИР-тек'!$B$63,Ловкость2!$D$2:$U$2,1)),IF($F33="Гибкость1",INDEX(Гибкость1!$D$7:$U$9,MATCH(H33,Гибкость1!$C$7:$C$9,1),MATCH('ИР-тек'!$B$63,Гибкость1!$D$2:$U$2,1)),IF($F33="Гибкость2",INDEX(Гибкость2!$D$7:$U$9,MATCH(H33,Гибкость2!$C$7:$C$9,1),MATCH('ИР-тек'!$B$63,Гибкость2!$D$2:$U$2,1)),IF($F33="Волейбол1",INDEX(Волейбол1!$D$7:$U$9,MATCH(H33,Волейбол1!$C$7:$C$9,1),MATCH('ИР-тек'!$B$63,Волейбол1!$D$2:$U$2,1)),IF($F33="Волейбол2",INDEX(Волейбол2!$D$7:$U$9,MATCH(H33,Волейбол2!$C$7:$C$9,1),MATCH('ИР-тек'!$B$63,Волейбол2!$D$2:$U$2,1)),IF($F33="Баскетбол1",INDEX(Баскетбол1!$D$7:$U$9,MATCH(H33,Баскетбол1!$C$7:$C$9,1),MATCH('ИР-тек'!$B$63,Баскетбол1!$D$2:$U$2,1)),IF($F33="Баскетбол2",INDEX(Баскетбол2!$D$7:$U$9,MATCH(H33,Баскетбол2!$C$7:$C$9,1),MATCH('ИР-тек'!$B$63,Баскетбол2!$D$2:$U$2,1)),IF($F33="Футбол1",INDEX(Футбол1!$D$7:$U$9,MATCH(H33,Футбол1!$C$7:$C$9,1),MATCH('ИР-тек'!$B$63,Футбол1!$D$2:$U$2,1)),IF($F33="Футбол2",INDEX(Футбол2!$D$7:$U$9,MATCH(H33,Футбол2!$C$7:$C$9,1),MATCH('ИР-тек'!$B$63,Футбол2!$D$2:$U$2,1))))))))))))))))</f>
        <v>≤ 2</v>
      </c>
      <c r="Q33" s="76" t="str">
        <f>IF($F33="Сила1",INDEX(Сила1!$D$7:$U$9,MATCH(H33,Сила1!$C$7:$C$9,1),MATCH('ИР-тек'!$B$63,Сила1!$D$1:$U$1,1)),IF($F33="Сила2",INDEX(Сила2!$D$7:$U$9,MATCH(H33,Сила2!$C$7:$C$9,1),MATCH('ИР-тек'!$B$63,Сила2!$D$1:$U$1,1)),IF($F33="Быстрота1",INDEX(Быстрота1!$D$7:$U$9,MATCH(H33,Быстрота1!$C$7:$C$9,1),MATCH('ИР-тек'!$B$63,Быстрота1!$D$1:$U$1,1)),IF($F33="Быстрота2",INDEX(Быстрота2!$D$7:$U$9,MATCH(H33,Быстрота2!$C$7:$C$9,1),MATCH('ИР-тек'!$B$63,Быстрота2!$D$1:$U$1,1)),IF($F33="Ловкость1",INDEX(Ловкость1!$D$7:$U$9,MATCH(H33,Ловкость1!$C$7:$C$9,1),MATCH('ИР-тек'!$B$63,Ловкость1!$D$1:$U$1,1)),IF($F33="Ловкость2",INDEX(Ловкость2!$D$7:$U$9,MATCH(H33,Ловкость2!$C$7:$C$9,1),MATCH('ИР-тек'!$B$63,Ловкость2!$D$1:$U$1,1)),IF($F33="Гибкость1",INDEX(Гибкость1!$D$7:$U$9,MATCH(H33,Гибкость1!$C$7:$C$9,1),MATCH('ИР-тек'!$B$63,Гибкость1!$D$1:$U$1,1)),IF($F33="Гибкость2",INDEX(Гибкость2!$D$7:$U$9,MATCH(H33,Гибкость2!$C$7:$C$9,1),MATCH('ИР-тек'!$B$63,Гибкость2!$D$1:$U$1,1)),IF($F33="Волейбол1",INDEX(Волейбол1!$D$7:$U$9,MATCH(H33,Волейбол1!$C$7:$C$9,1),MATCH('ИР-тек'!$B$63,Волейбол1!$D$1:$U$1,1)),IF($F33="Волейбол2",INDEX(Волейбол2!$D$7:$U$9,MATCH(H33,Волейбол2!$C$7:$C$9,1),MATCH('ИР-тек'!$B$63,Волейбол2!$D$1:$U$1,1)),IF($F33="Баскетбол1",INDEX(Баскетбол1!$D$7:$U$9,MATCH(H33,Баскетбол1!$C$7:$C$9,1),MATCH('ИР-тек'!$B$63,Баскетбол1!$D$1:$U$1,1)),IF($F33="Баскетбол2",INDEX(Баскетбол2!$D$7:$U$9,MATCH(H33,Баскетбол2!$C$7:$C$9,1),MATCH('ИР-тек'!$B$63,Баскетбол2!$D$1:$U$1,1)),IF($F33="Футбол1",INDEX(Футбол1!$D$7:$U$9,MATCH(H33,Футбол1!$C$7:$C$9,1),MATCH('ИР-тек'!$B$63,Футбол1!$D$1:$U$1,1)),IF($F33="Футбол2",INDEX(Футбол2!$D$7:$U$9,MATCH(H33,Футбол2!$C$7:$C$9,1),MATCH('ИР-тек'!$B$63,Футбол2!$D$1:$U$1,1))))))))))))))))</f>
        <v>≤ 8</v>
      </c>
      <c r="R33" s="353"/>
      <c r="S33" s="352"/>
    </row>
    <row r="34" spans="2:19" ht="24.95" customHeight="1" thickBot="1" x14ac:dyDescent="0.3">
      <c r="B34" s="660"/>
      <c r="C34" s="661"/>
      <c r="D34" s="647"/>
      <c r="E34" s="648"/>
      <c r="F34" s="529" t="str">
        <f>D32</f>
        <v>Быстрота2</v>
      </c>
      <c r="G34" s="667"/>
      <c r="H34" s="652" t="s">
        <v>248</v>
      </c>
      <c r="I34" s="653"/>
      <c r="J34" s="654" t="str">
        <f>IF($F34="Сила1",INDEX(Сила1!$D$7:$U$9,MATCH(H34,Сила1!$C$7:$C$9,1),MATCH('ИР-тек'!$B$63,Сила1!$D$3:$R$3,1)),IF($F34="Сила2",INDEX(Сила2!$D$7:$U$9,MATCH(H34,Сила2!$C$7:$C$9,1),MATCH('ИР-тек'!$B$63,Сила2!$D$3:$R$3,1)),IF($F34="Быстрота1",INDEX(Быстрота1!$D$7:$U$9,MATCH(H34,Быстрота1!$C$7:$C$9,1),MATCH('ИР-тек'!$B$63,Быстрота1!$D$3:$R$3,1)),IF($F34="Быстрота2",INDEX(Быстрота2!$D$7:$U$9,MATCH(H34,Быстрота2!$C$7:$C$9,1),MATCH('ИР-тек'!$B$63,Быстрота2!$D$3:$R$3,1)),IF($F34="Ловкость1",INDEX(Ловкость1!$D$7:$U$9,MATCH(H34,Ловкость1!$C$7:$C$9,1),MATCH('ИР-тек'!$B$63,Ловкость1!$D$3:$R$3,1)),IF($F34="Ловкость2",INDEX(Ловкость2!$D$7:$U$9,MATCH(H34,Ловкость2!$C$7:$C$9,1),MATCH('ИР-тек'!$B$63,Ловкость2!$D$3:$R$3,1)),IF($F34="Гибкость1",INDEX(Гибкость1!$D$7:$U$9,MATCH(H34,Гибкость1!$C$7:$C$9,1),MATCH('ИР-тек'!$B$63,Гибкость1!$D$3:$R$3,1)),IF($F34="Гибкость2",INDEX(Гибкость2!$D$7:$U$9,MATCH(H34,Гибкость2!$C$7:$C$9,1),MATCH('ИР-тек'!$B$63,Гибкость2!$D$3:$R$3,1)),IF($F34="Волейбол1",INDEX(Волейбол1!$D$7:$U$9,MATCH(H34,Волейбол1!$C$7:$C$9,1),MATCH('ИР-тек'!$B$63,Волейбол1!$D$3:$R$3,1)),IF($F34="Волейбол2",INDEX(Волейбол2!$D$7:$U$9,MATCH(H34,Волейбол2!$C$7:$C$9,1),MATCH('ИР-тек'!$B$63,Волейбол2!$D$3:$R$3,1)),IF($F34="Баскетбол1",INDEX(Баскетбол1!$D$7:$U$9,MATCH(H34,Баскетбол1!$C$7:$C$9,1),MATCH('ИР-тек'!$B$63,Баскетбол1!$D$3:$R$3,1)),IF($F34="Баскетбол2",INDEX(Баскетбол2!$D$7:$U$9,MATCH(H34,Баскетбол2!$C$7:$C$9,1),MATCH('ИР-тек'!$B$63,Баскетбол2!$D$3:$R$3,1)),IF($F34="Футбол1",INDEX(Футбол1!$D$7:$U$9,MATCH(H34,Футбол1!$C$7:$C$9,1),MATCH('ИР-тек'!$B$63,Футбол1!$D$3:$R$3,1)),IF($F34="Футбол2",INDEX(Футбол2!$D$7:$U$9,MATCH(H34,Футбол2!$C$7:$C$9,1),MATCH('ИР-тек'!$B$63,Футбол2!$D$3:$R$3,1))))))))))))))))</f>
        <v>Сгибание и разгибание рук в висе стоя возле гимнастической лестницы  в стойке ноги и руки на ширине плеч (руки на перекладинне на уровне плеч)</v>
      </c>
      <c r="K34" s="655"/>
      <c r="L34" s="655"/>
      <c r="M34" s="655"/>
      <c r="N34" s="655"/>
      <c r="O34" s="656"/>
      <c r="P34" s="75" t="str">
        <f>IF($F34="Сила1",INDEX(Сила1!$D$7:$U$9,MATCH(H34,Сила1!$C$7:$C$9,1),MATCH('ИР-тек'!$B$63,Сила1!$D$2:$U$2,1)),IF($F34="Сила2",INDEX(Сила2!$D$7:$U$9,MATCH(H34,Сила2!$C$7:$C$9,1),MATCH('ИР-тек'!$B$63,Сила2!$D$2:$U$2,1)),IF($F34="Быстрота1",INDEX(Быстрота1!$D$7:$U$9,MATCH(H34,Быстрота1!$C$7:$C$9,1),MATCH('ИР-тек'!$B$63,Быстрота1!$D$2:$U$2,1)),IF($F34="Быстрота2",INDEX(Быстрота2!$D$7:$U$9,MATCH(H34,Быстрота2!$C$7:$C$9,1),MATCH('ИР-тек'!$B$63,Быстрота2!$D$2:$U$2,1)),IF($F34="Ловкость1",INDEX(Ловкость1!$D$7:$U$9,MATCH(H34,Ловкость1!$C$7:$C$9,1),MATCH('ИР-тек'!$B$63,Ловкость1!$D$2:$U$2,1)),IF($F34="Ловкость2",INDEX(Ловкость2!$D$7:$U$9,MATCH(H34,Ловкость2!$C$7:$C$9,1),MATCH('ИР-тек'!$B$63,Ловкость2!$D$2:$U$2,1)),IF($F34="Гибкость1",INDEX(Гибкость1!$D$7:$U$9,MATCH(H34,Гибкость1!$C$7:$C$9,1),MATCH('ИР-тек'!$B$63,Гибкость1!$D$2:$U$2,1)),IF($F34="Гибкость2",INDEX(Гибкость2!$D$7:$U$9,MATCH(H34,Гибкость2!$C$7:$C$9,1),MATCH('ИР-тек'!$B$63,Гибкость2!$D$2:$U$2,1)),IF($F34="Волейбол1",INDEX(Волейбол1!$D$7:$U$9,MATCH(H34,Волейбол1!$C$7:$C$9,1),MATCH('ИР-тек'!$B$63,Волейбол1!$D$2:$U$2,1)),IF($F34="Волейбол2",INDEX(Волейбол2!$D$7:$U$9,MATCH(H34,Волейбол2!$C$7:$C$9,1),MATCH('ИР-тек'!$B$63,Волейбол2!$D$2:$U$2,1)),IF($F34="Баскетбол1",INDEX(Баскетбол1!$D$7:$U$9,MATCH(H34,Баскетбол1!$C$7:$C$9,1),MATCH('ИР-тек'!$B$63,Баскетбол1!$D$2:$U$2,1)),IF($F34="Баскетбол2",INDEX(Баскетбол2!$D$7:$U$9,MATCH(H34,Баскетбол2!$C$7:$C$9,1),MATCH('ИР-тек'!$B$63,Баскетбол2!$D$2:$U$2,1)),IF($F34="Футбол1",INDEX(Футбол1!$D$7:$U$9,MATCH(H34,Футбол1!$C$7:$C$9,1),MATCH('ИР-тек'!$B$63,Футбол1!$D$2:$U$2,1)),IF($F34="Футбол2",INDEX(Футбол2!$D$7:$U$9,MATCH(H34,Футбол2!$C$7:$C$9,1),MATCH('ИР-тек'!$B$63,Футбол2!$D$2:$U$2,1))))))))))))))))</f>
        <v>≤ 2</v>
      </c>
      <c r="Q34" s="76" t="str">
        <f>IF($F34="Сила1",INDEX(Сила1!$D$7:$U$9,MATCH(H34,Сила1!$C$7:$C$9,1),MATCH('ИР-тек'!$B$63,Сила1!$D$1:$U$1,1)),IF($F34="Сила2",INDEX(Сила2!$D$7:$U$9,MATCH(H34,Сила2!$C$7:$C$9,1),MATCH('ИР-тек'!$B$63,Сила2!$D$1:$U$1,1)),IF($F34="Быстрота1",INDEX(Быстрота1!$D$7:$U$9,MATCH(H34,Быстрота1!$C$7:$C$9,1),MATCH('ИР-тек'!$B$63,Быстрота1!$D$1:$U$1,1)),IF($F34="Быстрота2",INDEX(Быстрота2!$D$7:$U$9,MATCH(H34,Быстрота2!$C$7:$C$9,1),MATCH('ИР-тек'!$B$63,Быстрота2!$D$1:$U$1,1)),IF($F34="Ловкость1",INDEX(Ловкость1!$D$7:$U$9,MATCH(H34,Ловкость1!$C$7:$C$9,1),MATCH('ИР-тек'!$B$63,Ловкость1!$D$1:$U$1,1)),IF($F34="Ловкость2",INDEX(Ловкость2!$D$7:$U$9,MATCH(H34,Ловкость2!$C$7:$C$9,1),MATCH('ИР-тек'!$B$63,Ловкость2!$D$1:$U$1,1)),IF($F34="Гибкость1",INDEX(Гибкость1!$D$7:$U$9,MATCH(H34,Гибкость1!$C$7:$C$9,1),MATCH('ИР-тек'!$B$63,Гибкость1!$D$1:$U$1,1)),IF($F34="Гибкость2",INDEX(Гибкость2!$D$7:$U$9,MATCH(H34,Гибкость2!$C$7:$C$9,1),MATCH('ИР-тек'!$B$63,Гибкость2!$D$1:$U$1,1)),IF($F34="Волейбол1",INDEX(Волейбол1!$D$7:$U$9,MATCH(H34,Волейбол1!$C$7:$C$9,1),MATCH('ИР-тек'!$B$63,Волейбол1!$D$1:$U$1,1)),IF($F34="Волейбол2",INDEX(Волейбол2!$D$7:$U$9,MATCH(H34,Волейбол2!$C$7:$C$9,1),MATCH('ИР-тек'!$B$63,Волейбол2!$D$1:$U$1,1)),IF($F34="Баскетбол1",INDEX(Баскетбол1!$D$7:$U$9,MATCH(H34,Баскетбол1!$C$7:$C$9,1),MATCH('ИР-тек'!$B$63,Баскетбол1!$D$1:$U$1,1)),IF($F34="Баскетбол2",INDEX(Баскетбол2!$D$7:$U$9,MATCH(H34,Баскетбол2!$C$7:$C$9,1),MATCH('ИР-тек'!$B$63,Баскетбол2!$D$1:$U$1,1)),IF($F34="Футбол1",INDEX(Футбол1!$D$7:$U$9,MATCH(H34,Футбол1!$C$7:$C$9,1),MATCH('ИР-тек'!$B$63,Футбол1!$D$1:$U$1,1)),IF($F34="Футбол2",INDEX(Футбол2!$D$7:$U$9,MATCH(H34,Футбол2!$C$7:$C$9,1),MATCH('ИР-тек'!$B$63,Футбол2!$D$1:$U$1,1))))))))))))))))</f>
        <v>≤ 8</v>
      </c>
      <c r="R34" s="353"/>
      <c r="S34" s="352"/>
    </row>
    <row r="35" spans="2:19" ht="24.95" customHeight="1" thickBot="1" x14ac:dyDescent="0.3">
      <c r="B35" s="660"/>
      <c r="C35" s="659" t="s">
        <v>255</v>
      </c>
      <c r="D35" s="643" t="s">
        <v>1024</v>
      </c>
      <c r="E35" s="644"/>
      <c r="F35" s="527" t="str">
        <f>D35</f>
        <v>Гибкость1</v>
      </c>
      <c r="G35" s="649" t="str">
        <f>IF(КИДР!D35="Сила1",'Table-IDK'!$B$271,IF(КИДР!D35="Сила2",'Table-IDK'!$B$271,IF(КИДР!D35="Быстрота",'Table-IDK'!$B$272,IF(КИДР!D35="Ловкость",'Table-IDK'!$B$273,IF(КИДР!D35="Гибкость",'Table-IDK'!$B$274,"")))))</f>
        <v/>
      </c>
      <c r="H35" s="652" t="s">
        <v>246</v>
      </c>
      <c r="I35" s="653"/>
      <c r="J35" s="654" t="str">
        <f>IF($F35="Сила1",INDEX(Сила1!$D$7:$U$9,MATCH(H35,Сила1!$C$7:$C$9,1),MATCH('ИР-тек'!$B$63,Сила1!$D$3:$R$3,1)),IF($F35="Сила2",INDEX(Сила2!$D$7:$U$9,MATCH(H35,Сила2!$C$7:$C$9,1),MATCH('ИР-тек'!$B$63,Сила2!$D$3:$R$3,1)),IF($F35="Быстрота1",INDEX(Быстрота1!$D$7:$U$9,MATCH(H35,Быстрота1!$C$7:$C$9,1),MATCH('ИР-тек'!$B$63,Быстрота1!$D$3:$R$3,1)),IF($F35="Быстрота2",INDEX(Быстрота2!$D$7:$U$9,MATCH(H35,Быстрота2!$C$7:$C$9,1),MATCH('ИР-тек'!$B$63,Быстрота2!$D$3:$R$3,1)),IF($F35="Ловкость1",INDEX(Ловкость1!$D$7:$U$9,MATCH(H35,Ловкость1!$C$7:$C$9,1),MATCH('ИР-тек'!$B$63,Ловкость1!$D$3:$R$3,1)),IF($F35="Ловкость2",INDEX(Ловкость2!$D$7:$U$9,MATCH(H35,Ловкость2!$C$7:$C$9,1),MATCH('ИР-тек'!$B$63,Ловкость2!$D$3:$R$3,1)),IF($F35="Гибкость1",INDEX(Гибкость1!$D$7:$U$9,MATCH(H35,Гибкость1!$C$7:$C$9,1),MATCH('ИР-тек'!$B$63,Гибкость1!$D$3:$R$3,1)),IF($F35="Гибкость2",INDEX(Гибкость2!$D$7:$U$9,MATCH(H35,Гибкость2!$C$7:$C$9,1),MATCH('ИР-тек'!$B$63,Гибкость2!$D$3:$R$3,1)),IF($F35="Волейбол1",INDEX(Волейбол1!$D$7:$U$9,MATCH(H35,Волейбол1!$C$7:$C$9,1),MATCH('ИР-тек'!$B$63,Волейбол1!$D$3:$R$3,1)),IF($F35="Волейбол2",INDEX(Волейбол2!$D$7:$U$9,MATCH(H35,Волейбол2!$C$7:$C$9,1),MATCH('ИР-тек'!$B$63,Волейбол2!$D$3:$R$3,1)),IF($F35="Баскетбол1",INDEX(Баскетбол1!$D$7:$U$9,MATCH(H35,Баскетбол1!$C$7:$C$9,1),MATCH('ИР-тек'!$B$63,Баскетбол1!$D$3:$R$3,1)),IF($F35="Баскетбол2",INDEX(Баскетбол2!$D$7:$U$9,MATCH(H35,Баскетбол2!$C$7:$C$9,1),MATCH('ИР-тек'!$B$63,Баскетбол2!$D$3:$R$3,1)),IF($F35="Футбол1",INDEX(Футбол1!$D$7:$U$9,MATCH(H35,Футбол1!$C$7:$C$9,1),MATCH('ИР-тек'!$B$63,Футбол1!$D$3:$R$3,1)),IF($F35="Футбол2",INDEX(Футбол2!$D$7:$U$9,MATCH(H35,Футбол2!$C$7:$C$9,1),MATCH('ИР-тек'!$B$63,Футбол2!$D$3:$R$3,1))))))))))))))))</f>
        <v>Из седа руки вдоль туловища левую ногу согнуть и перенести через колено правой. Упереться локтем прямой правой руки в тыльную сторону колена левой ноги и развернуть туловище влево (скручивание влево)</v>
      </c>
      <c r="K35" s="655"/>
      <c r="L35" s="655"/>
      <c r="M35" s="655"/>
      <c r="N35" s="655"/>
      <c r="O35" s="656"/>
      <c r="P35" s="75">
        <f>IF($F35="Сила1",INDEX(Сила1!$D$7:$U$9,MATCH(H35,Сила1!$C$7:$C$9,1),MATCH('ИР-тек'!$B$63,Сила1!$D$2:$U$2,1)),IF($F35="Сила2",INDEX(Сила2!$D$7:$U$9,MATCH(H35,Сила2!$C$7:$C$9,1),MATCH('ИР-тек'!$B$63,Сила2!$D$2:$U$2,1)),IF($F35="Быстрота1",INDEX(Быстрота1!$D$7:$U$9,MATCH(H35,Быстрота1!$C$7:$C$9,1),MATCH('ИР-тек'!$B$63,Быстрота1!$D$2:$U$2,1)),IF($F35="Быстрота2",INDEX(Быстрота2!$D$7:$U$9,MATCH(H35,Быстрота2!$C$7:$C$9,1),MATCH('ИР-тек'!$B$63,Быстрота2!$D$2:$U$2,1)),IF($F35="Ловкость1",INDEX(Ловкость1!$D$7:$U$9,MATCH(H35,Ловкость1!$C$7:$C$9,1),MATCH('ИР-тек'!$B$63,Ловкость1!$D$2:$U$2,1)),IF($F35="Ловкость2",INDEX(Ловкость2!$D$7:$U$9,MATCH(H35,Ловкость2!$C$7:$C$9,1),MATCH('ИР-тек'!$B$63,Ловкость2!$D$2:$U$2,1)),IF($F35="Гибкость1",INDEX(Гибкость1!$D$7:$U$9,MATCH(H35,Гибкость1!$C$7:$C$9,1),MATCH('ИР-тек'!$B$63,Гибкость1!$D$2:$U$2,1)),IF($F35="Гибкость2",INDEX(Гибкость2!$D$7:$U$9,MATCH(H35,Гибкость2!$C$7:$C$9,1),MATCH('ИР-тек'!$B$63,Гибкость2!$D$2:$U$2,1)),IF($F35="Волейбол1",INDEX(Волейбол1!$D$7:$U$9,MATCH(H35,Волейбол1!$C$7:$C$9,1),MATCH('ИР-тек'!$B$63,Волейбол1!$D$2:$U$2,1)),IF($F35="Волейбол2",INDEX(Волейбол2!$D$7:$U$9,MATCH(H35,Волейбол2!$C$7:$C$9,1),MATCH('ИР-тек'!$B$63,Волейбол2!$D$2:$U$2,1)),IF($F35="Баскетбол1",INDEX(Баскетбол1!$D$7:$U$9,MATCH(H35,Баскетбол1!$C$7:$C$9,1),MATCH('ИР-тек'!$B$63,Баскетбол1!$D$2:$U$2,1)),IF($F35="Баскетбол2",INDEX(Баскетбол2!$D$7:$U$9,MATCH(H35,Баскетбол2!$C$7:$C$9,1),MATCH('ИР-тек'!$B$63,Баскетбол2!$D$2:$U$2,1)),IF($F35="Футбол1",INDEX(Футбол1!$D$7:$U$9,MATCH(H35,Футбол1!$C$7:$C$9,1),MATCH('ИР-тек'!$B$63,Футбол1!$D$2:$U$2,1)),IF($F35="Футбол2",INDEX(Футбол2!$D$7:$U$9,MATCH(H35,Футбол2!$C$7:$C$9,1),MATCH('ИР-тек'!$B$63,Футбол2!$D$2:$U$2,1))))))))))))))))</f>
        <v>1</v>
      </c>
      <c r="Q35" s="76" t="str">
        <f>IF($F35="Сила1",INDEX(Сила1!$D$7:$U$9,MATCH(H35,Сила1!$C$7:$C$9,1),MATCH('ИР-тек'!$B$63,Сила1!$D$1:$U$1,1)),IF($F35="Сила2",INDEX(Сила2!$D$7:$U$9,MATCH(H35,Сила2!$C$7:$C$9,1),MATCH('ИР-тек'!$B$63,Сила2!$D$1:$U$1,1)),IF($F35="Быстрота1",INDEX(Быстрота1!$D$7:$U$9,MATCH(H35,Быстрота1!$C$7:$C$9,1),MATCH('ИР-тек'!$B$63,Быстрота1!$D$1:$U$1,1)),IF($F35="Быстрота2",INDEX(Быстрота2!$D$7:$U$9,MATCH(H35,Быстрота2!$C$7:$C$9,1),MATCH('ИР-тек'!$B$63,Быстрота2!$D$1:$U$1,1)),IF($F35="Ловкость1",INDEX(Ловкость1!$D$7:$U$9,MATCH(H35,Ловкость1!$C$7:$C$9,1),MATCH('ИР-тек'!$B$63,Ловкость1!$D$1:$U$1,1)),IF($F35="Ловкость2",INDEX(Ловкость2!$D$7:$U$9,MATCH(H35,Ловкость2!$C$7:$C$9,1),MATCH('ИР-тек'!$B$63,Ловкость2!$D$1:$U$1,1)),IF($F35="Гибкость1",INDEX(Гибкость1!$D$7:$U$9,MATCH(H35,Гибкость1!$C$7:$C$9,1),MATCH('ИР-тек'!$B$63,Гибкость1!$D$1:$U$1,1)),IF($F35="Гибкость2",INDEX(Гибкость2!$D$7:$U$9,MATCH(H35,Гибкость2!$C$7:$C$9,1),MATCH('ИР-тек'!$B$63,Гибкость2!$D$1:$U$1,1)),IF($F35="Волейбол1",INDEX(Волейбол1!$D$7:$U$9,MATCH(H35,Волейбол1!$C$7:$C$9,1),MATCH('ИР-тек'!$B$63,Волейбол1!$D$1:$U$1,1)),IF($F35="Волейбол2",INDEX(Волейбол2!$D$7:$U$9,MATCH(H35,Волейбол2!$C$7:$C$9,1),MATCH('ИР-тек'!$B$63,Волейбол2!$D$1:$U$1,1)),IF($F35="Баскетбол1",INDEX(Баскетбол1!$D$7:$U$9,MATCH(H35,Баскетбол1!$C$7:$C$9,1),MATCH('ИР-тек'!$B$63,Баскетбол1!$D$1:$U$1,1)),IF($F35="Баскетбол2",INDEX(Баскетбол2!$D$7:$U$9,MATCH(H35,Баскетбол2!$C$7:$C$9,1),MATCH('ИР-тек'!$B$63,Баскетбол2!$D$1:$U$1,1)),IF($F35="Футбол1",INDEX(Футбол1!$D$7:$U$9,MATCH(H35,Футбол1!$C$7:$C$9,1),MATCH('ИР-тек'!$B$63,Футбол1!$D$1:$U$1,1)),IF($F35="Футбол2",INDEX(Футбол2!$D$7:$U$9,MATCH(H35,Футбол2!$C$7:$C$9,1),MATCH('ИР-тек'!$B$63,Футбол2!$D$1:$U$1,1))))))))))))))))</f>
        <v>≥ 35 с</v>
      </c>
      <c r="R35" s="353">
        <f>IF($D$17="Сила1",INDEX('Упр-ст'!$G$6:$AO$8,MATCH(H35,'Упр-ст'!$F$6:$F$8,1),MATCH('Упр-ст'!$B$28,'Упр-ст'!$G$4:$AO$4,1)),IF($D$17="Сила2",INDEX('Упр-ст'!$G$9:$AO$11,MATCH(H35,'Упр-ст'!$F$9:$F$11,1),MATCH('Упр-ст'!$B$28,'Упр-ст'!$G$4:$AO$4,1)),IF($D$17="Быстрота",INDEX('Упр-ст'!$G$15:$AO$17,MATCH(H35,'Упр-ст'!$F$15:$F$17,1),MATCH('Упр-ст'!$B$28,'Упр-ст'!$G$4:$AO$4,1)),IF($D$17="Ловкость",INDEX('Упр-ст'!$G$12:$AO$14,MATCH(H35,'Упр-ст'!$F$12:$F$14,1),MATCH('Упр-ст'!$B$28,'Упр-ст'!$G$4:$AO$4,1)),IF($D$17="Гибкость",INDEX('Упр-ст'!$G$18:$AO$20,MATCH(H35,'Упр-ст'!$F$18:$F$20,1),MATCH('Упр-ст'!$B$28,'Упр-ст'!$G$4:$AO$4,1)))))))</f>
        <v>1.1000000000000001</v>
      </c>
      <c r="S35" s="352"/>
    </row>
    <row r="36" spans="2:19" ht="24.95" customHeight="1" thickBot="1" x14ac:dyDescent="0.3">
      <c r="B36" s="660"/>
      <c r="C36" s="660"/>
      <c r="D36" s="645"/>
      <c r="E36" s="646"/>
      <c r="F36" s="528" t="str">
        <f>D35</f>
        <v>Гибкость1</v>
      </c>
      <c r="G36" s="650"/>
      <c r="H36" s="652" t="s">
        <v>247</v>
      </c>
      <c r="I36" s="653"/>
      <c r="J36" s="654" t="str">
        <f>IF($F36="Сила1",INDEX(Сила1!$D$7:$U$9,MATCH(H36,Сила1!$C$7:$C$9,1),MATCH('ИР-тек'!$B$63,Сила1!$D$3:$R$3,1)),IF($F36="Сила2",INDEX(Сила2!$D$7:$U$9,MATCH(H36,Сила2!$C$7:$C$9,1),MATCH('ИР-тек'!$B$63,Сила2!$D$3:$R$3,1)),IF($F36="Быстрота1",INDEX(Быстрота1!$D$7:$U$9,MATCH(H36,Быстрота1!$C$7:$C$9,1),MATCH('ИР-тек'!$B$63,Быстрота1!$D$3:$R$3,1)),IF($F36="Быстрота2",INDEX(Быстрота2!$D$7:$U$9,MATCH(H36,Быстрота2!$C$7:$C$9,1),MATCH('ИР-тек'!$B$63,Быстрота2!$D$3:$R$3,1)),IF($F36="Ловкость1",INDEX(Ловкость1!$D$7:$U$9,MATCH(H36,Ловкость1!$C$7:$C$9,1),MATCH('ИР-тек'!$B$63,Ловкость1!$D$3:$R$3,1)),IF($F36="Ловкость2",INDEX(Ловкость2!$D$7:$U$9,MATCH(H36,Ловкость2!$C$7:$C$9,1),MATCH('ИР-тек'!$B$63,Ловкость2!$D$3:$R$3,1)),IF($F36="Гибкость1",INDEX(Гибкость1!$D$7:$U$9,MATCH(H36,Гибкость1!$C$7:$C$9,1),MATCH('ИР-тек'!$B$63,Гибкость1!$D$3:$R$3,1)),IF($F36="Гибкость2",INDEX(Гибкость2!$D$7:$U$9,MATCH(H36,Гибкость2!$C$7:$C$9,1),MATCH('ИР-тек'!$B$63,Гибкость2!$D$3:$R$3,1)),IF($F36="Волейбол1",INDEX(Волейбол1!$D$7:$U$9,MATCH(H36,Волейбол1!$C$7:$C$9,1),MATCH('ИР-тек'!$B$63,Волейбол1!$D$3:$R$3,1)),IF($F36="Волейбол2",INDEX(Волейбол2!$D$7:$U$9,MATCH(H36,Волейбол2!$C$7:$C$9,1),MATCH('ИР-тек'!$B$63,Волейбол2!$D$3:$R$3,1)),IF($F36="Баскетбол1",INDEX(Баскетбол1!$D$7:$U$9,MATCH(H36,Баскетбол1!$C$7:$C$9,1),MATCH('ИР-тек'!$B$63,Баскетбол1!$D$3:$R$3,1)),IF($F36="Баскетбол2",INDEX(Баскетбол2!$D$7:$U$9,MATCH(H36,Баскетбол2!$C$7:$C$9,1),MATCH('ИР-тек'!$B$63,Баскетбол2!$D$3:$R$3,1)),IF($F36="Футбол1",INDEX(Футбол1!$D$7:$U$9,MATCH(H36,Футбол1!$C$7:$C$9,1),MATCH('ИР-тек'!$B$63,Футбол1!$D$3:$R$3,1)),IF($F36="Футбол2",INDEX(Футбол2!$D$7:$U$9,MATCH(H36,Футбол2!$C$7:$C$9,1),MATCH('ИР-тек'!$B$63,Футбол2!$D$3:$R$3,1))))))))))))))))</f>
        <v>Из седа руки вдоль туловища правую ногу согнуть и перенести через колено левой. Упереться локтем прямой левой руки в тыльную сторону колена правой ноги и развернуть туловище вправо (скручивание вправо)</v>
      </c>
      <c r="K36" s="655"/>
      <c r="L36" s="655"/>
      <c r="M36" s="655"/>
      <c r="N36" s="655"/>
      <c r="O36" s="656"/>
      <c r="P36" s="75">
        <f>IF($F36="Сила1",INDEX(Сила1!$D$7:$U$9,MATCH(H36,Сила1!$C$7:$C$9,1),MATCH('ИР-тек'!$B$63,Сила1!$D$2:$U$2,1)),IF($F36="Сила2",INDEX(Сила2!$D$7:$U$9,MATCH(H36,Сила2!$C$7:$C$9,1),MATCH('ИР-тек'!$B$63,Сила2!$D$2:$U$2,1)),IF($F36="Быстрота1",INDEX(Быстрота1!$D$7:$U$9,MATCH(H36,Быстрота1!$C$7:$C$9,1),MATCH('ИР-тек'!$B$63,Быстрота1!$D$2:$U$2,1)),IF($F36="Быстрота2",INDEX(Быстрота2!$D$7:$U$9,MATCH(H36,Быстрота2!$C$7:$C$9,1),MATCH('ИР-тек'!$B$63,Быстрота2!$D$2:$U$2,1)),IF($F36="Ловкость1",INDEX(Ловкость1!$D$7:$U$9,MATCH(H36,Ловкость1!$C$7:$C$9,1),MATCH('ИР-тек'!$B$63,Ловкость1!$D$2:$U$2,1)),IF($F36="Ловкость2",INDEX(Ловкость2!$D$7:$U$9,MATCH(H36,Ловкость2!$C$7:$C$9,1),MATCH('ИР-тек'!$B$63,Ловкость2!$D$2:$U$2,1)),IF($F36="Гибкость1",INDEX(Гибкость1!$D$7:$U$9,MATCH(H36,Гибкость1!$C$7:$C$9,1),MATCH('ИР-тек'!$B$63,Гибкость1!$D$2:$U$2,1)),IF($F36="Гибкость2",INDEX(Гибкость2!$D$7:$U$9,MATCH(H36,Гибкость2!$C$7:$C$9,1),MATCH('ИР-тек'!$B$63,Гибкость2!$D$2:$U$2,1)),IF($F36="Волейбол1",INDEX(Волейбол1!$D$7:$U$9,MATCH(H36,Волейбол1!$C$7:$C$9,1),MATCH('ИР-тек'!$B$63,Волейбол1!$D$2:$U$2,1)),IF($F36="Волейбол2",INDEX(Волейбол2!$D$7:$U$9,MATCH(H36,Волейбол2!$C$7:$C$9,1),MATCH('ИР-тек'!$B$63,Волейбол2!$D$2:$U$2,1)),IF($F36="Баскетбол1",INDEX(Баскетбол1!$D$7:$U$9,MATCH(H36,Баскетбол1!$C$7:$C$9,1),MATCH('ИР-тек'!$B$63,Баскетбол1!$D$2:$U$2,1)),IF($F36="Баскетбол2",INDEX(Баскетбол2!$D$7:$U$9,MATCH(H36,Баскетбол2!$C$7:$C$9,1),MATCH('ИР-тек'!$B$63,Баскетбол2!$D$2:$U$2,1)),IF($F36="Футбол1",INDEX(Футбол1!$D$7:$U$9,MATCH(H36,Футбол1!$C$7:$C$9,1),MATCH('ИР-тек'!$B$63,Футбол1!$D$2:$U$2,1)),IF($F36="Футбол2",INDEX(Футбол2!$D$7:$U$9,MATCH(H36,Футбол2!$C$7:$C$9,1),MATCH('ИР-тек'!$B$63,Футбол2!$D$2:$U$2,1))))))))))))))))</f>
        <v>1</v>
      </c>
      <c r="Q36" s="76" t="str">
        <f>IF($F36="Сила1",INDEX(Сила1!$D$7:$U$9,MATCH(H36,Сила1!$C$7:$C$9,1),MATCH('ИР-тек'!$B$63,Сила1!$D$1:$U$1,1)),IF($F36="Сила2",INDEX(Сила2!$D$7:$U$9,MATCH(H36,Сила2!$C$7:$C$9,1),MATCH('ИР-тек'!$B$63,Сила2!$D$1:$U$1,1)),IF($F36="Быстрота1",INDEX(Быстрота1!$D$7:$U$9,MATCH(H36,Быстрота1!$C$7:$C$9,1),MATCH('ИР-тек'!$B$63,Быстрота1!$D$1:$U$1,1)),IF($F36="Быстрота2",INDEX(Быстрота2!$D$7:$U$9,MATCH(H36,Быстрота2!$C$7:$C$9,1),MATCH('ИР-тек'!$B$63,Быстрота2!$D$1:$U$1,1)),IF($F36="Ловкость1",INDEX(Ловкость1!$D$7:$U$9,MATCH(H36,Ловкость1!$C$7:$C$9,1),MATCH('ИР-тек'!$B$63,Ловкость1!$D$1:$U$1,1)),IF($F36="Ловкость2",INDEX(Ловкость2!$D$7:$U$9,MATCH(H36,Ловкость2!$C$7:$C$9,1),MATCH('ИР-тек'!$B$63,Ловкость2!$D$1:$U$1,1)),IF($F36="Гибкость1",INDEX(Гибкость1!$D$7:$U$9,MATCH(H36,Гибкость1!$C$7:$C$9,1),MATCH('ИР-тек'!$B$63,Гибкость1!$D$1:$U$1,1)),IF($F36="Гибкость2",INDEX(Гибкость2!$D$7:$U$9,MATCH(H36,Гибкость2!$C$7:$C$9,1),MATCH('ИР-тек'!$B$63,Гибкость2!$D$1:$U$1,1)),IF($F36="Волейбол1",INDEX(Волейбол1!$D$7:$U$9,MATCH(H36,Волейбол1!$C$7:$C$9,1),MATCH('ИР-тек'!$B$63,Волейбол1!$D$1:$U$1,1)),IF($F36="Волейбол2",INDEX(Волейбол2!$D$7:$U$9,MATCH(H36,Волейбол2!$C$7:$C$9,1),MATCH('ИР-тек'!$B$63,Волейбол2!$D$1:$U$1,1)),IF($F36="Баскетбол1",INDEX(Баскетбол1!$D$7:$U$9,MATCH(H36,Баскетбол1!$C$7:$C$9,1),MATCH('ИР-тек'!$B$63,Баскетбол1!$D$1:$U$1,1)),IF($F36="Баскетбол2",INDEX(Баскетбол2!$D$7:$U$9,MATCH(H36,Баскетбол2!$C$7:$C$9,1),MATCH('ИР-тек'!$B$63,Баскетбол2!$D$1:$U$1,1)),IF($F36="Футбол1",INDEX(Футбол1!$D$7:$U$9,MATCH(H36,Футбол1!$C$7:$C$9,1),MATCH('ИР-тек'!$B$63,Футбол1!$D$1:$U$1,1)),IF($F36="Футбол2",INDEX(Футбол2!$D$7:$U$9,MATCH(H36,Футбол2!$C$7:$C$9,1),MATCH('ИР-тек'!$B$63,Футбол2!$D$1:$U$1,1))))))))))))))))</f>
        <v>≥ 35 с</v>
      </c>
      <c r="R36" s="353">
        <f>IF($D$17="Сила1",INDEX('Упр-ст'!$G$6:$AO$8,MATCH(H36,'Упр-ст'!$F$6:$F$8,1),MATCH('Упр-ст'!$B$28,'Упр-ст'!$G$4:$AO$4,1)),IF($D$17="Сила2",INDEX('Упр-ст'!$G$9:$AO$11,MATCH(H36,'Упр-ст'!$F$9:$F$11,1),MATCH('Упр-ст'!$B$28,'Упр-ст'!$G$4:$AO$4,1)),IF($D$17="Быстрота",INDEX('Упр-ст'!$G$15:$AO$17,MATCH(H36,'Упр-ст'!$F$15:$F$17,1),MATCH('Упр-ст'!$B$28,'Упр-ст'!$G$4:$AO$4,1)),IF($D$17="Ловкость",INDEX('Упр-ст'!$G$12:$AO$14,MATCH(H36,'Упр-ст'!$F$12:$F$14,1),MATCH('Упр-ст'!$B$28,'Упр-ст'!$G$4:$AO$4,1)),IF($D$17="Гибкость",INDEX('Упр-ст'!$G$18:$AO$20,MATCH(H36,'Упр-ст'!$F$18:$F$20,1),MATCH('Упр-ст'!$B$28,'Упр-ст'!$G$4:$AO$4,1)))))))</f>
        <v>1.1000000000000001</v>
      </c>
      <c r="S36" s="352"/>
    </row>
    <row r="37" spans="2:19" ht="24.95" customHeight="1" thickBot="1" x14ac:dyDescent="0.3">
      <c r="B37" s="660"/>
      <c r="C37" s="661"/>
      <c r="D37" s="647"/>
      <c r="E37" s="648"/>
      <c r="F37" s="529" t="str">
        <f>D35</f>
        <v>Гибкость1</v>
      </c>
      <c r="G37" s="651"/>
      <c r="H37" s="652" t="s">
        <v>248</v>
      </c>
      <c r="I37" s="653"/>
      <c r="J37" s="654" t="str">
        <f>IF($F37="Сила1",INDEX(Сила1!$D$7:$U$9,MATCH(H37,Сила1!$C$7:$C$9,1),MATCH('ИР-тек'!$B$63,Сила1!$D$3:$R$3,1)),IF($F37="Сила2",INDEX(Сила2!$D$7:$U$9,MATCH(H37,Сила2!$C$7:$C$9,1),MATCH('ИР-тек'!$B$63,Сила2!$D$3:$R$3,1)),IF($F37="Быстрота1",INDEX(Быстрота1!$D$7:$U$9,MATCH(H37,Быстрота1!$C$7:$C$9,1),MATCH('ИР-тек'!$B$63,Быстрота1!$D$3:$R$3,1)),IF($F37="Быстрота2",INDEX(Быстрота2!$D$7:$U$9,MATCH(H37,Быстрота2!$C$7:$C$9,1),MATCH('ИР-тек'!$B$63,Быстрота2!$D$3:$R$3,1)),IF($F37="Ловкость1",INDEX(Ловкость1!$D$7:$U$9,MATCH(H37,Ловкость1!$C$7:$C$9,1),MATCH('ИР-тек'!$B$63,Ловкость1!$D$3:$R$3,1)),IF($F37="Ловкость2",INDEX(Ловкость2!$D$7:$U$9,MATCH(H37,Ловкость2!$C$7:$C$9,1),MATCH('ИР-тек'!$B$63,Ловкость2!$D$3:$R$3,1)),IF($F37="Гибкость1",INDEX(Гибкость1!$D$7:$U$9,MATCH(H37,Гибкость1!$C$7:$C$9,1),MATCH('ИР-тек'!$B$63,Гибкость1!$D$3:$R$3,1)),IF($F37="Гибкость2",INDEX(Гибкость2!$D$7:$U$9,MATCH(H37,Гибкость2!$C$7:$C$9,1),MATCH('ИР-тек'!$B$63,Гибкость2!$D$3:$R$3,1)),IF($F37="Волейбол1",INDEX(Волейбол1!$D$7:$U$9,MATCH(H37,Волейбол1!$C$7:$C$9,1),MATCH('ИР-тек'!$B$63,Волейбол1!$D$3:$R$3,1)),IF($F37="Волейбол2",INDEX(Волейбол2!$D$7:$U$9,MATCH(H37,Волейбол2!$C$7:$C$9,1),MATCH('ИР-тек'!$B$63,Волейбол2!$D$3:$R$3,1)),IF($F37="Баскетбол1",INDEX(Баскетбол1!$D$7:$U$9,MATCH(H37,Баскетбол1!$C$7:$C$9,1),MATCH('ИР-тек'!$B$63,Баскетбол1!$D$3:$R$3,1)),IF($F37="Баскетбол2",INDEX(Баскетбол2!$D$7:$U$9,MATCH(H37,Баскетбол2!$C$7:$C$9,1),MATCH('ИР-тек'!$B$63,Баскетбол2!$D$3:$R$3,1)),IF($F37="Футбол1",INDEX(Футбол1!$D$7:$U$9,MATCH(H37,Футбол1!$C$7:$C$9,1),MATCH('ИР-тек'!$B$63,Футбол1!$D$3:$R$3,1)),IF($F37="Футбол2",INDEX(Футбол2!$D$7:$U$9,MATCH(H37,Футбол2!$C$7:$C$9,1),MATCH('ИР-тек'!$B$63,Футбол2!$D$3:$R$3,1))))))))))))))))</f>
        <v>Поворот вокруг своей оси влево-назад (вправо-назад) из седа ноги врозь с помощью (скручивание)</v>
      </c>
      <c r="K37" s="655"/>
      <c r="L37" s="655"/>
      <c r="M37" s="655"/>
      <c r="N37" s="655"/>
      <c r="O37" s="656"/>
      <c r="P37" s="75">
        <f>IF($F37="Сила1",INDEX(Сила1!$D$7:$U$9,MATCH(H37,Сила1!$C$7:$C$9,1),MATCH('ИР-тек'!$B$63,Сила1!$D$2:$U$2,1)),IF($F37="Сила2",INDEX(Сила2!$D$7:$U$9,MATCH(H37,Сила2!$C$7:$C$9,1),MATCH('ИР-тек'!$B$63,Сила2!$D$2:$U$2,1)),IF($F37="Быстрота1",INDEX(Быстрота1!$D$7:$U$9,MATCH(H37,Быстрота1!$C$7:$C$9,1),MATCH('ИР-тек'!$B$63,Быстрота1!$D$2:$U$2,1)),IF($F37="Быстрота2",INDEX(Быстрота2!$D$7:$U$9,MATCH(H37,Быстрота2!$C$7:$C$9,1),MATCH('ИР-тек'!$B$63,Быстрота2!$D$2:$U$2,1)),IF($F37="Ловкость1",INDEX(Ловкость1!$D$7:$U$9,MATCH(H37,Ловкость1!$C$7:$C$9,1),MATCH('ИР-тек'!$B$63,Ловкость1!$D$2:$U$2,1)),IF($F37="Ловкость2",INDEX(Ловкость2!$D$7:$U$9,MATCH(H37,Ловкость2!$C$7:$C$9,1),MATCH('ИР-тек'!$B$63,Ловкость2!$D$2:$U$2,1)),IF($F37="Гибкость1",INDEX(Гибкость1!$D$7:$U$9,MATCH(H37,Гибкость1!$C$7:$C$9,1),MATCH('ИР-тек'!$B$63,Гибкость1!$D$2:$U$2,1)),IF($F37="Гибкость2",INDEX(Гибкость2!$D$7:$U$9,MATCH(H37,Гибкость2!$C$7:$C$9,1),MATCH('ИР-тек'!$B$63,Гибкость2!$D$2:$U$2,1)),IF($F37="Волейбол1",INDEX(Волейбол1!$D$7:$U$9,MATCH(H37,Волейбол1!$C$7:$C$9,1),MATCH('ИР-тек'!$B$63,Волейбол1!$D$2:$U$2,1)),IF($F37="Волейбол2",INDEX(Волейбол2!$D$7:$U$9,MATCH(H37,Волейбол2!$C$7:$C$9,1),MATCH('ИР-тек'!$B$63,Волейбол2!$D$2:$U$2,1)),IF($F37="Баскетбол1",INDEX(Баскетбол1!$D$7:$U$9,MATCH(H37,Баскетбол1!$C$7:$C$9,1),MATCH('ИР-тек'!$B$63,Баскетбол1!$D$2:$U$2,1)),IF($F37="Баскетбол2",INDEX(Баскетбол2!$D$7:$U$9,MATCH(H37,Баскетбол2!$C$7:$C$9,1),MATCH('ИР-тек'!$B$63,Баскетбол2!$D$2:$U$2,1)),IF($F37="Футбол1",INDEX(Футбол1!$D$7:$U$9,MATCH(H37,Футбол1!$C$7:$C$9,1),MATCH('ИР-тек'!$B$63,Футбол1!$D$2:$U$2,1)),IF($F37="Футбол2",INDEX(Футбол2!$D$7:$U$9,MATCH(H37,Футбол2!$C$7:$C$9,1),MATCH('ИР-тек'!$B$63,Футбол2!$D$2:$U$2,1))))))))))))))))</f>
        <v>1</v>
      </c>
      <c r="Q37" s="76" t="str">
        <f>IF($F37="Сила1",INDEX(Сила1!$D$7:$U$9,MATCH(H37,Сила1!$C$7:$C$9,1),MATCH('ИР-тек'!$B$63,Сила1!$D$1:$U$1,1)),IF($F37="Сила2",INDEX(Сила2!$D$7:$U$9,MATCH(H37,Сила2!$C$7:$C$9,1),MATCH('ИР-тек'!$B$63,Сила2!$D$1:$U$1,1)),IF($F37="Быстрота1",INDEX(Быстрота1!$D$7:$U$9,MATCH(H37,Быстрота1!$C$7:$C$9,1),MATCH('ИР-тек'!$B$63,Быстрота1!$D$1:$U$1,1)),IF($F37="Быстрота2",INDEX(Быстрота2!$D$7:$U$9,MATCH(H37,Быстрота2!$C$7:$C$9,1),MATCH('ИР-тек'!$B$63,Быстрота2!$D$1:$U$1,1)),IF($F37="Ловкость1",INDEX(Ловкость1!$D$7:$U$9,MATCH(H37,Ловкость1!$C$7:$C$9,1),MATCH('ИР-тек'!$B$63,Ловкость1!$D$1:$U$1,1)),IF($F37="Ловкость2",INDEX(Ловкость2!$D$7:$U$9,MATCH(H37,Ловкость2!$C$7:$C$9,1),MATCH('ИР-тек'!$B$63,Ловкость2!$D$1:$U$1,1)),IF($F37="Гибкость1",INDEX(Гибкость1!$D$7:$U$9,MATCH(H37,Гибкость1!$C$7:$C$9,1),MATCH('ИР-тек'!$B$63,Гибкость1!$D$1:$U$1,1)),IF($F37="Гибкость2",INDEX(Гибкость2!$D$7:$U$9,MATCH(H37,Гибкость2!$C$7:$C$9,1),MATCH('ИР-тек'!$B$63,Гибкость2!$D$1:$U$1,1)),IF($F37="Волейбол1",INDEX(Волейбол1!$D$7:$U$9,MATCH(H37,Волейбол1!$C$7:$C$9,1),MATCH('ИР-тек'!$B$63,Волейбол1!$D$1:$U$1,1)),IF($F37="Волейбол2",INDEX(Волейбол2!$D$7:$U$9,MATCH(H37,Волейбол2!$C$7:$C$9,1),MATCH('ИР-тек'!$B$63,Волейбол2!$D$1:$U$1,1)),IF($F37="Баскетбол1",INDEX(Баскетбол1!$D$7:$U$9,MATCH(H37,Баскетбол1!$C$7:$C$9,1),MATCH('ИР-тек'!$B$63,Баскетбол1!$D$1:$U$1,1)),IF($F37="Баскетбол2",INDEX(Баскетбол2!$D$7:$U$9,MATCH(H37,Баскетбол2!$C$7:$C$9,1),MATCH('ИР-тек'!$B$63,Баскетбол2!$D$1:$U$1,1)),IF($F37="Футбол1",INDEX(Футбол1!$D$7:$U$9,MATCH(H37,Футбол1!$C$7:$C$9,1),MATCH('ИР-тек'!$B$63,Футбол1!$D$1:$U$1,1)),IF($F37="Футбол2",INDEX(Футбол2!$D$7:$U$9,MATCH(H37,Футбол2!$C$7:$C$9,1),MATCH('ИР-тек'!$B$63,Футбол2!$D$1:$U$1,1))))))))))))))))</f>
        <v>≥ 35 с</v>
      </c>
      <c r="R37" s="353">
        <f>IF($D$17="Сила1",INDEX('Упр-ст'!$G$6:$AO$8,MATCH(H37,'Упр-ст'!$F$6:$F$8,1),MATCH('Упр-ст'!$B$28,'Упр-ст'!$G$4:$AO$4,1)),IF($D$17="Сила2",INDEX('Упр-ст'!$G$9:$AO$11,MATCH(H37,'Упр-ст'!$F$9:$F$11,1),MATCH('Упр-ст'!$B$28,'Упр-ст'!$G$4:$AO$4,1)),IF($D$17="Быстрота",INDEX('Упр-ст'!$G$15:$AO$17,MATCH(H37,'Упр-ст'!$F$15:$F$17,1),MATCH('Упр-ст'!$B$28,'Упр-ст'!$G$4:$AO$4,1)),IF($D$17="Ловкость",INDEX('Упр-ст'!$G$12:$AO$14,MATCH(H37,'Упр-ст'!$F$12:$F$14,1),MATCH('Упр-ст'!$B$28,'Упр-ст'!$G$4:$AO$4,1)),IF($D$17="Гибкость",INDEX('Упр-ст'!$G$18:$AO$20,MATCH(H37,'Упр-ст'!$F$18:$F$20,1),MATCH('Упр-ст'!$B$28,'Упр-ст'!$G$4:$AO$4,1)))))))</f>
        <v>1.1000000000000001</v>
      </c>
      <c r="S37" s="352"/>
    </row>
    <row r="38" spans="2:19" ht="24.95" customHeight="1" thickBot="1" x14ac:dyDescent="0.3">
      <c r="B38" s="660"/>
      <c r="C38" s="659" t="s">
        <v>257</v>
      </c>
      <c r="D38" s="643" t="s">
        <v>1025</v>
      </c>
      <c r="E38" s="644"/>
      <c r="F38" s="527" t="str">
        <f>D38</f>
        <v>Гибкость2</v>
      </c>
      <c r="G38" s="649" t="str">
        <f>IF(КИДР!D38="Сила1",'Table-IDK'!$B$271,IF(КИДР!D38="Сила2",'Table-IDK'!$B$271,IF(КИДР!D38="Быстрота",'Table-IDK'!$B$272,IF(КИДР!D38="Ловкость",'Table-IDK'!$B$273,IF(КИДР!D38="Гибкость",'Table-IDK'!$B$274,"")))))</f>
        <v/>
      </c>
      <c r="H38" s="652" t="s">
        <v>246</v>
      </c>
      <c r="I38" s="653"/>
      <c r="J38" s="654" t="str">
        <f>IF($F38="Сила1",INDEX(Сила1!$D$7:$U$9,MATCH(H38,Сила1!$C$7:$C$9,1),MATCH('ИР-тек'!$B$63,Сила1!$D$3:$R$3,1)),IF($F38="Сила2",INDEX(Сила2!$D$7:$U$9,MATCH(H38,Сила2!$C$7:$C$9,1),MATCH('ИР-тек'!$B$63,Сила2!$D$3:$R$3,1)),IF($F38="Быстрота1",INDEX(Быстрота1!$D$7:$U$9,MATCH(H38,Быстрота1!$C$7:$C$9,1),MATCH('ИР-тек'!$B$63,Быстрота1!$D$3:$R$3,1)),IF($F38="Быстрота2",INDEX(Быстрота2!$D$7:$U$9,MATCH(H38,Быстрота2!$C$7:$C$9,1),MATCH('ИР-тек'!$B$63,Быстрота2!$D$3:$R$3,1)),IF($F38="Ловкость1",INDEX(Ловкость1!$D$7:$U$9,MATCH(H38,Ловкость1!$C$7:$C$9,1),MATCH('ИР-тек'!$B$63,Ловкость1!$D$3:$R$3,1)),IF($F38="Ловкость2",INDEX(Ловкость2!$D$7:$U$9,MATCH(H38,Ловкость2!$C$7:$C$9,1),MATCH('ИР-тек'!$B$63,Ловкость2!$D$3:$R$3,1)),IF($F38="Гибкость1",INDEX(Гибкость1!$D$7:$U$9,MATCH(H38,Гибкость1!$C$7:$C$9,1),MATCH('ИР-тек'!$B$63,Гибкость1!$D$3:$R$3,1)),IF($F38="Гибкость2",INDEX(Гибкость2!$D$7:$U$9,MATCH(H38,Гибкость2!$C$7:$C$9,1),MATCH('ИР-тек'!$B$63,Гибкость2!$D$3:$R$3,1)),IF($F38="Волейбол1",INDEX(Волейбол1!$D$7:$U$9,MATCH(H38,Волейбол1!$C$7:$C$9,1),MATCH('ИР-тек'!$B$63,Волейбол1!$D$3:$R$3,1)),IF($F38="Волейбол2",INDEX(Волейбол2!$D$7:$U$9,MATCH(H38,Волейбол2!$C$7:$C$9,1),MATCH('ИР-тек'!$B$63,Волейбол2!$D$3:$R$3,1)),IF($F38="Баскетбол1",INDEX(Баскетбол1!$D$7:$U$9,MATCH(H38,Баскетбол1!$C$7:$C$9,1),MATCH('ИР-тек'!$B$63,Баскетбол1!$D$3:$R$3,1)),IF($F38="Баскетбол2",INDEX(Баскетбол2!$D$7:$U$9,MATCH(H38,Баскетбол2!$C$7:$C$9,1),MATCH('ИР-тек'!$B$63,Баскетбол2!$D$3:$R$3,1)),IF($F38="Футбол1",INDEX(Футбол1!$D$7:$U$9,MATCH(H38,Футбол1!$C$7:$C$9,1),MATCH('ИР-тек'!$B$63,Футбол1!$D$3:$R$3,1)),IF($F38="Футбол2",INDEX(Футбол2!$D$7:$U$9,MATCH(H38,Футбол2!$C$7:$C$9,1),MATCH('ИР-тек'!$B$63,Футбол2!$D$3:$R$3,1))))))))))))))))</f>
        <v>Переход из седа ноги врозь (ноги максимально раздвинуты в стороны) в упор ноги врозь (ноги максимально раздвинуты в стороны) и обратно</v>
      </c>
      <c r="K38" s="655"/>
      <c r="L38" s="655"/>
      <c r="M38" s="655"/>
      <c r="N38" s="655"/>
      <c r="O38" s="656"/>
      <c r="P38" s="75">
        <f>IF($F38="Сила1",INDEX(Сила1!$D$7:$U$9,MATCH(H38,Сила1!$C$7:$C$9,1),MATCH('ИР-тек'!$B$63,Сила1!$D$2:$U$2,1)),IF($F38="Сила2",INDEX(Сила2!$D$7:$U$9,MATCH(H38,Сила2!$C$7:$C$9,1),MATCH('ИР-тек'!$B$63,Сила2!$D$2:$U$2,1)),IF($F38="Быстрота1",INDEX(Быстрота1!$D$7:$U$9,MATCH(H38,Быстрота1!$C$7:$C$9,1),MATCH('ИР-тек'!$B$63,Быстрота1!$D$2:$U$2,1)),IF($F38="Быстрота2",INDEX(Быстрота2!$D$7:$U$9,MATCH(H38,Быстрота2!$C$7:$C$9,1),MATCH('ИР-тек'!$B$63,Быстрота2!$D$2:$U$2,1)),IF($F38="Ловкость1",INDEX(Ловкость1!$D$7:$U$9,MATCH(H38,Ловкость1!$C$7:$C$9,1),MATCH('ИР-тек'!$B$63,Ловкость1!$D$2:$U$2,1)),IF($F38="Ловкость2",INDEX(Ловкость2!$D$7:$U$9,MATCH(H38,Ловкость2!$C$7:$C$9,1),MATCH('ИР-тек'!$B$63,Ловкость2!$D$2:$U$2,1)),IF($F38="Гибкость1",INDEX(Гибкость1!$D$7:$U$9,MATCH(H38,Гибкость1!$C$7:$C$9,1),MATCH('ИР-тек'!$B$63,Гибкость1!$D$2:$U$2,1)),IF($F38="Гибкость2",INDEX(Гибкость2!$D$7:$U$9,MATCH(H38,Гибкость2!$C$7:$C$9,1),MATCH('ИР-тек'!$B$63,Гибкость2!$D$2:$U$2,1)),IF($F38="Волейбол1",INDEX(Волейбол1!$D$7:$U$9,MATCH(H38,Волейбол1!$C$7:$C$9,1),MATCH('ИР-тек'!$B$63,Волейбол1!$D$2:$U$2,1)),IF($F38="Волейбол2",INDEX(Волейбол2!$D$7:$U$9,MATCH(H38,Волейбол2!$C$7:$C$9,1),MATCH('ИР-тек'!$B$63,Волейбол2!$D$2:$U$2,1)),IF($F38="Баскетбол1",INDEX(Баскетбол1!$D$7:$U$9,MATCH(H38,Баскетбол1!$C$7:$C$9,1),MATCH('ИР-тек'!$B$63,Баскетбол1!$D$2:$U$2,1)),IF($F38="Баскетбол2",INDEX(Баскетбол2!$D$7:$U$9,MATCH(H38,Баскетбол2!$C$7:$C$9,1),MATCH('ИР-тек'!$B$63,Баскетбол2!$D$2:$U$2,1)),IF($F38="Футбол1",INDEX(Футбол1!$D$7:$U$9,MATCH(H38,Футбол1!$C$7:$C$9,1),MATCH('ИР-тек'!$B$63,Футбол1!$D$2:$U$2,1)),IF($F38="Футбол2",INDEX(Футбол2!$D$7:$U$9,MATCH(H38,Футбол2!$C$7:$C$9,1),MATCH('ИР-тек'!$B$63,Футбол2!$D$2:$U$2,1))))))))))))))))</f>
        <v>1</v>
      </c>
      <c r="Q38" s="76" t="str">
        <f>IF($F38="Сила1",INDEX(Сила1!$D$7:$U$9,MATCH(H38,Сила1!$C$7:$C$9,1),MATCH('ИР-тек'!$B$63,Сила1!$D$1:$U$1,1)),IF($F38="Сила2",INDEX(Сила2!$D$7:$U$9,MATCH(H38,Сила2!$C$7:$C$9,1),MATCH('ИР-тек'!$B$63,Сила2!$D$1:$U$1,1)),IF($F38="Быстрота1",INDEX(Быстрота1!$D$7:$U$9,MATCH(H38,Быстрота1!$C$7:$C$9,1),MATCH('ИР-тек'!$B$63,Быстрота1!$D$1:$U$1,1)),IF($F38="Быстрота2",INDEX(Быстрота2!$D$7:$U$9,MATCH(H38,Быстрота2!$C$7:$C$9,1),MATCH('ИР-тек'!$B$63,Быстрота2!$D$1:$U$1,1)),IF($F38="Ловкость1",INDEX(Ловкость1!$D$7:$U$9,MATCH(H38,Ловкость1!$C$7:$C$9,1),MATCH('ИР-тек'!$B$63,Ловкость1!$D$1:$U$1,1)),IF($F38="Ловкость2",INDEX(Ловкость2!$D$7:$U$9,MATCH(H38,Ловкость2!$C$7:$C$9,1),MATCH('ИР-тек'!$B$63,Ловкость2!$D$1:$U$1,1)),IF($F38="Гибкость1",INDEX(Гибкость1!$D$7:$U$9,MATCH(H38,Гибкость1!$C$7:$C$9,1),MATCH('ИР-тек'!$B$63,Гибкость1!$D$1:$U$1,1)),IF($F38="Гибкость2",INDEX(Гибкость2!$D$7:$U$9,MATCH(H38,Гибкость2!$C$7:$C$9,1),MATCH('ИР-тек'!$B$63,Гибкость2!$D$1:$U$1,1)),IF($F38="Волейбол1",INDEX(Волейбол1!$D$7:$U$9,MATCH(H38,Волейбол1!$C$7:$C$9,1),MATCH('ИР-тек'!$B$63,Волейбол1!$D$1:$U$1,1)),IF($F38="Волейбол2",INDEX(Волейбол2!$D$7:$U$9,MATCH(H38,Волейбол2!$C$7:$C$9,1),MATCH('ИР-тек'!$B$63,Волейбол2!$D$1:$U$1,1)),IF($F38="Баскетбол1",INDEX(Баскетбол1!$D$7:$U$9,MATCH(H38,Баскетбол1!$C$7:$C$9,1),MATCH('ИР-тек'!$B$63,Баскетбол1!$D$1:$U$1,1)),IF($F38="Баскетбол2",INDEX(Баскетбол2!$D$7:$U$9,MATCH(H38,Баскетбол2!$C$7:$C$9,1),MATCH('ИР-тек'!$B$63,Баскетбол2!$D$1:$U$1,1)),IF($F38="Футбол1",INDEX(Футбол1!$D$7:$U$9,MATCH(H38,Футбол1!$C$7:$C$9,1),MATCH('ИР-тек'!$B$63,Футбол1!$D$1:$U$1,1)),IF($F38="Футбол2",INDEX(Футбол2!$D$7:$U$9,MATCH(H38,Футбол2!$C$7:$C$9,1),MATCH('ИР-тек'!$B$63,Футбол2!$D$1:$U$1,1))))))))))))))))</f>
        <v>≥ 35 с</v>
      </c>
      <c r="R38" s="353">
        <f>IF($D$17="Сила1",INDEX('Упр-ст'!$G$6:$AO$8,MATCH(H38,'Упр-ст'!$F$6:$F$8,1),MATCH('Упр-ст'!$B$28,'Упр-ст'!$G$4:$AO$4,1)),IF($D$17="Сила2",INDEX('Упр-ст'!$G$9:$AO$11,MATCH(H38,'Упр-ст'!$F$9:$F$11,1),MATCH('Упр-ст'!$B$28,'Упр-ст'!$G$4:$AO$4,1)),IF($D$17="Быстрота",INDEX('Упр-ст'!$G$15:$AO$17,MATCH(H38,'Упр-ст'!$F$15:$F$17,1),MATCH('Упр-ст'!$B$28,'Упр-ст'!$G$4:$AO$4,1)),IF($D$17="Ловкость",INDEX('Упр-ст'!$G$12:$AO$14,MATCH(H38,'Упр-ст'!$F$12:$F$14,1),MATCH('Упр-ст'!$B$28,'Упр-ст'!$G$4:$AO$4,1)),IF($D$17="Гибкость",INDEX('Упр-ст'!$G$18:$AO$20,MATCH(H38,'Упр-ст'!$F$18:$F$20,1),MATCH('Упр-ст'!$B$28,'Упр-ст'!$G$4:$AO$4,1)))))))</f>
        <v>1.1000000000000001</v>
      </c>
      <c r="S38" s="352"/>
    </row>
    <row r="39" spans="2:19" ht="24.95" customHeight="1" thickBot="1" x14ac:dyDescent="0.3">
      <c r="B39" s="660"/>
      <c r="C39" s="660"/>
      <c r="D39" s="645"/>
      <c r="E39" s="646"/>
      <c r="F39" s="528" t="str">
        <f>D38</f>
        <v>Гибкость2</v>
      </c>
      <c r="G39" s="650"/>
      <c r="H39" s="652" t="s">
        <v>247</v>
      </c>
      <c r="I39" s="653"/>
      <c r="J39" s="654" t="str">
        <f>IF($F39="Сила1",INDEX(Сила1!$D$7:$U$9,MATCH(H39,Сила1!$C$7:$C$9,1),MATCH('ИР-тек'!$B$63,Сила1!$D$3:$R$3,1)),IF($F39="Сила2",INDEX(Сила2!$D$7:$U$9,MATCH(H39,Сила2!$C$7:$C$9,1),MATCH('ИР-тек'!$B$63,Сила2!$D$3:$R$3,1)),IF($F39="Быстрота1",INDEX(Быстрота1!$D$7:$U$9,MATCH(H39,Быстрота1!$C$7:$C$9,1),MATCH('ИР-тек'!$B$63,Быстрота1!$D$3:$R$3,1)),IF($F39="Быстрота2",INDEX(Быстрота2!$D$7:$U$9,MATCH(H39,Быстрота2!$C$7:$C$9,1),MATCH('ИР-тек'!$B$63,Быстрота2!$D$3:$R$3,1)),IF($F39="Ловкость1",INDEX(Ловкость1!$D$7:$U$9,MATCH(H39,Ловкость1!$C$7:$C$9,1),MATCH('ИР-тек'!$B$63,Ловкость1!$D$3:$R$3,1)),IF($F39="Ловкость2",INDEX(Ловкость2!$D$7:$U$9,MATCH(H39,Ловкость2!$C$7:$C$9,1),MATCH('ИР-тек'!$B$63,Ловкость2!$D$3:$R$3,1)),IF($F39="Гибкость1",INDEX(Гибкость1!$D$7:$U$9,MATCH(H39,Гибкость1!$C$7:$C$9,1),MATCH('ИР-тек'!$B$63,Гибкость1!$D$3:$R$3,1)),IF($F39="Гибкость2",INDEX(Гибкость2!$D$7:$U$9,MATCH(H39,Гибкость2!$C$7:$C$9,1),MATCH('ИР-тек'!$B$63,Гибкость2!$D$3:$R$3,1)),IF($F39="Волейбол1",INDEX(Волейбол1!$D$7:$U$9,MATCH(H39,Волейбол1!$C$7:$C$9,1),MATCH('ИР-тек'!$B$63,Волейбол1!$D$3:$R$3,1)),IF($F39="Волейбол2",INDEX(Волейбол2!$D$7:$U$9,MATCH(H39,Волейбол2!$C$7:$C$9,1),MATCH('ИР-тек'!$B$63,Волейбол2!$D$3:$R$3,1)),IF($F39="Баскетбол1",INDEX(Баскетбол1!$D$7:$U$9,MATCH(H39,Баскетбол1!$C$7:$C$9,1),MATCH('ИР-тек'!$B$63,Баскетбол1!$D$3:$R$3,1)),IF($F39="Баскетбол2",INDEX(Баскетбол2!$D$7:$U$9,MATCH(H39,Баскетбол2!$C$7:$C$9,1),MATCH('ИР-тек'!$B$63,Баскетбол2!$D$3:$R$3,1)),IF($F39="Футбол1",INDEX(Футбол1!$D$7:$U$9,MATCH(H39,Футбол1!$C$7:$C$9,1),MATCH('ИР-тек'!$B$63,Футбол1!$D$3:$R$3,1)),IF($F39="Футбол2",INDEX(Футбол2!$D$7:$U$9,MATCH(H39,Футбол2!$C$7:$C$9,1),MATCH('ИР-тек'!$B$63,Футбол2!$D$3:$R$3,1))))))))))))))))</f>
        <v xml:space="preserve">Переход из седа на пятках в полушпагат левой, а затем праой ногой с опорой руками о пол </v>
      </c>
      <c r="K39" s="655"/>
      <c r="L39" s="655"/>
      <c r="M39" s="655"/>
      <c r="N39" s="655"/>
      <c r="O39" s="656"/>
      <c r="P39" s="75">
        <f>IF($F39="Сила1",INDEX(Сила1!$D$7:$U$9,MATCH(H39,Сила1!$C$7:$C$9,1),MATCH('ИР-тек'!$B$63,Сила1!$D$2:$U$2,1)),IF($F39="Сила2",INDEX(Сила2!$D$7:$U$9,MATCH(H39,Сила2!$C$7:$C$9,1),MATCH('ИР-тек'!$B$63,Сила2!$D$2:$U$2,1)),IF($F39="Быстрота1",INDEX(Быстрота1!$D$7:$U$9,MATCH(H39,Быстрота1!$C$7:$C$9,1),MATCH('ИР-тек'!$B$63,Быстрота1!$D$2:$U$2,1)),IF($F39="Быстрота2",INDEX(Быстрота2!$D$7:$U$9,MATCH(H39,Быстрота2!$C$7:$C$9,1),MATCH('ИР-тек'!$B$63,Быстрота2!$D$2:$U$2,1)),IF($F39="Ловкость1",INDEX(Ловкость1!$D$7:$U$9,MATCH(H39,Ловкость1!$C$7:$C$9,1),MATCH('ИР-тек'!$B$63,Ловкость1!$D$2:$U$2,1)),IF($F39="Ловкость2",INDEX(Ловкость2!$D$7:$U$9,MATCH(H39,Ловкость2!$C$7:$C$9,1),MATCH('ИР-тек'!$B$63,Ловкость2!$D$2:$U$2,1)),IF($F39="Гибкость1",INDEX(Гибкость1!$D$7:$U$9,MATCH(H39,Гибкость1!$C$7:$C$9,1),MATCH('ИР-тек'!$B$63,Гибкость1!$D$2:$U$2,1)),IF($F39="Гибкость2",INDEX(Гибкость2!$D$7:$U$9,MATCH(H39,Гибкость2!$C$7:$C$9,1),MATCH('ИР-тек'!$B$63,Гибкость2!$D$2:$U$2,1)),IF($F39="Волейбол1",INDEX(Волейбол1!$D$7:$U$9,MATCH(H39,Волейбол1!$C$7:$C$9,1),MATCH('ИР-тек'!$B$63,Волейбол1!$D$2:$U$2,1)),IF($F39="Волейбол2",INDEX(Волейбол2!$D$7:$U$9,MATCH(H39,Волейбол2!$C$7:$C$9,1),MATCH('ИР-тек'!$B$63,Волейбол2!$D$2:$U$2,1)),IF($F39="Баскетбол1",INDEX(Баскетбол1!$D$7:$U$9,MATCH(H39,Баскетбол1!$C$7:$C$9,1),MATCH('ИР-тек'!$B$63,Баскетбол1!$D$2:$U$2,1)),IF($F39="Баскетбол2",INDEX(Баскетбол2!$D$7:$U$9,MATCH(H39,Баскетбол2!$C$7:$C$9,1),MATCH('ИР-тек'!$B$63,Баскетбол2!$D$2:$U$2,1)),IF($F39="Футбол1",INDEX(Футбол1!$D$7:$U$9,MATCH(H39,Футбол1!$C$7:$C$9,1),MATCH('ИР-тек'!$B$63,Футбол1!$D$2:$U$2,1)),IF($F39="Футбол2",INDEX(Футбол2!$D$7:$U$9,MATCH(H39,Футбол2!$C$7:$C$9,1),MATCH('ИР-тек'!$B$63,Футбол2!$D$2:$U$2,1))))))))))))))))</f>
        <v>1</v>
      </c>
      <c r="Q39" s="76" t="str">
        <f>IF($F39="Сила1",INDEX(Сила1!$D$7:$U$9,MATCH(H39,Сила1!$C$7:$C$9,1),MATCH('ИР-тек'!$B$63,Сила1!$D$1:$U$1,1)),IF($F39="Сила2",INDEX(Сила2!$D$7:$U$9,MATCH(H39,Сила2!$C$7:$C$9,1),MATCH('ИР-тек'!$B$63,Сила2!$D$1:$U$1,1)),IF($F39="Быстрота1",INDEX(Быстрота1!$D$7:$U$9,MATCH(H39,Быстрота1!$C$7:$C$9,1),MATCH('ИР-тек'!$B$63,Быстрота1!$D$1:$U$1,1)),IF($F39="Быстрота2",INDEX(Быстрота2!$D$7:$U$9,MATCH(H39,Быстрота2!$C$7:$C$9,1),MATCH('ИР-тек'!$B$63,Быстрота2!$D$1:$U$1,1)),IF($F39="Ловкость1",INDEX(Ловкость1!$D$7:$U$9,MATCH(H39,Ловкость1!$C$7:$C$9,1),MATCH('ИР-тек'!$B$63,Ловкость1!$D$1:$U$1,1)),IF($F39="Ловкость2",INDEX(Ловкость2!$D$7:$U$9,MATCH(H39,Ловкость2!$C$7:$C$9,1),MATCH('ИР-тек'!$B$63,Ловкость2!$D$1:$U$1,1)),IF($F39="Гибкость1",INDEX(Гибкость1!$D$7:$U$9,MATCH(H39,Гибкость1!$C$7:$C$9,1),MATCH('ИР-тек'!$B$63,Гибкость1!$D$1:$U$1,1)),IF($F39="Гибкость2",INDEX(Гибкость2!$D$7:$U$9,MATCH(H39,Гибкость2!$C$7:$C$9,1),MATCH('ИР-тек'!$B$63,Гибкость2!$D$1:$U$1,1)),IF($F39="Волейбол1",INDEX(Волейбол1!$D$7:$U$9,MATCH(H39,Волейбол1!$C$7:$C$9,1),MATCH('ИР-тек'!$B$63,Волейбол1!$D$1:$U$1,1)),IF($F39="Волейбол2",INDEX(Волейбол2!$D$7:$U$9,MATCH(H39,Волейбол2!$C$7:$C$9,1),MATCH('ИР-тек'!$B$63,Волейбол2!$D$1:$U$1,1)),IF($F39="Баскетбол1",INDEX(Баскетбол1!$D$7:$U$9,MATCH(H39,Баскетбол1!$C$7:$C$9,1),MATCH('ИР-тек'!$B$63,Баскетбол1!$D$1:$U$1,1)),IF($F39="Баскетбол2",INDEX(Баскетбол2!$D$7:$U$9,MATCH(H39,Баскетбол2!$C$7:$C$9,1),MATCH('ИР-тек'!$B$63,Баскетбол2!$D$1:$U$1,1)),IF($F39="Футбол1",INDEX(Футбол1!$D$7:$U$9,MATCH(H39,Футбол1!$C$7:$C$9,1),MATCH('ИР-тек'!$B$63,Футбол1!$D$1:$U$1,1)),IF($F39="Футбол2",INDEX(Футбол2!$D$7:$U$9,MATCH(H39,Футбол2!$C$7:$C$9,1),MATCH('ИР-тек'!$B$63,Футбол2!$D$1:$U$1,1))))))))))))))))</f>
        <v>≥ 35 с</v>
      </c>
      <c r="R39" s="353">
        <f>IF($D$17="Сила1",INDEX('Упр-ст'!$G$6:$AO$8,MATCH(H39,'Упр-ст'!$F$6:$F$8,1),MATCH('Упр-ст'!$B$28,'Упр-ст'!$G$4:$AO$4,1)),IF($D$17="Сила2",INDEX('Упр-ст'!$G$9:$AO$11,MATCH(H39,'Упр-ст'!$F$9:$F$11,1),MATCH('Упр-ст'!$B$28,'Упр-ст'!$G$4:$AO$4,1)),IF($D$17="Быстрота",INDEX('Упр-ст'!$G$15:$AO$17,MATCH(H39,'Упр-ст'!$F$15:$F$17,1),MATCH('Упр-ст'!$B$28,'Упр-ст'!$G$4:$AO$4,1)),IF($D$17="Ловкость",INDEX('Упр-ст'!$G$12:$AO$14,MATCH(H39,'Упр-ст'!$F$12:$F$14,1),MATCH('Упр-ст'!$B$28,'Упр-ст'!$G$4:$AO$4,1)),IF($D$17="Гибкость",INDEX('Упр-ст'!$G$18:$AO$20,MATCH(H39,'Упр-ст'!$F$18:$F$20,1),MATCH('Упр-ст'!$B$28,'Упр-ст'!$G$4:$AO$4,1)))))))</f>
        <v>1.1000000000000001</v>
      </c>
      <c r="S39" s="352"/>
    </row>
    <row r="40" spans="2:19" ht="24.95" customHeight="1" thickBot="1" x14ac:dyDescent="0.3">
      <c r="B40" s="661"/>
      <c r="C40" s="661"/>
      <c r="D40" s="647"/>
      <c r="E40" s="648"/>
      <c r="F40" s="529" t="str">
        <f>D38</f>
        <v>Гибкость2</v>
      </c>
      <c r="G40" s="651"/>
      <c r="H40" s="652" t="s">
        <v>248</v>
      </c>
      <c r="I40" s="653"/>
      <c r="J40" s="654" t="str">
        <f>IF($F40="Сила1",INDEX(Сила1!$D$7:$U$9,MATCH(H40,Сила1!$C$7:$C$9,1),MATCH('ИР-тек'!$B$63,Сила1!$D$3:$R$3,1)),IF($F40="Сила2",INDEX(Сила2!$D$7:$U$9,MATCH(H40,Сила2!$C$7:$C$9,1),MATCH('ИР-тек'!$B$63,Сила2!$D$3:$R$3,1)),IF($F40="Быстрота1",INDEX(Быстрота1!$D$7:$U$9,MATCH(H40,Быстрота1!$C$7:$C$9,1),MATCH('ИР-тек'!$B$63,Быстрота1!$D$3:$R$3,1)),IF($F40="Быстрота2",INDEX(Быстрота2!$D$7:$U$9,MATCH(H40,Быстрота2!$C$7:$C$9,1),MATCH('ИР-тек'!$B$63,Быстрота2!$D$3:$R$3,1)),IF($F40="Ловкость1",INDEX(Ловкость1!$D$7:$U$9,MATCH(H40,Ловкость1!$C$7:$C$9,1),MATCH('ИР-тек'!$B$63,Ловкость1!$D$3:$R$3,1)),IF($F40="Ловкость2",INDEX(Ловкость2!$D$7:$U$9,MATCH(H40,Ловкость2!$C$7:$C$9,1),MATCH('ИР-тек'!$B$63,Ловкость2!$D$3:$R$3,1)),IF($F40="Гибкость1",INDEX(Гибкость1!$D$7:$U$9,MATCH(H40,Гибкость1!$C$7:$C$9,1),MATCH('ИР-тек'!$B$63,Гибкость1!$D$3:$R$3,1)),IF($F40="Гибкость2",INDEX(Гибкость2!$D$7:$U$9,MATCH(H40,Гибкость2!$C$7:$C$9,1),MATCH('ИР-тек'!$B$63,Гибкость2!$D$3:$R$3,1)),IF($F40="Волейбол1",INDEX(Волейбол1!$D$7:$U$9,MATCH(H40,Волейбол1!$C$7:$C$9,1),MATCH('ИР-тек'!$B$63,Волейбол1!$D$3:$R$3,1)),IF($F40="Волейбол2",INDEX(Волейбол2!$D$7:$U$9,MATCH(H40,Волейбол2!$C$7:$C$9,1),MATCH('ИР-тек'!$B$63,Волейбол2!$D$3:$R$3,1)),IF($F40="Баскетбол1",INDEX(Баскетбол1!$D$7:$U$9,MATCH(H40,Баскетбол1!$C$7:$C$9,1),MATCH('ИР-тек'!$B$63,Баскетбол1!$D$3:$R$3,1)),IF($F40="Баскетбол2",INDEX(Баскетбол2!$D$7:$U$9,MATCH(H40,Баскетбол2!$C$7:$C$9,1),MATCH('ИР-тек'!$B$63,Баскетбол2!$D$3:$R$3,1)),IF($F40="Футбол1",INDEX(Футбол1!$D$7:$U$9,MATCH(H40,Футбол1!$C$7:$C$9,1),MATCH('ИР-тек'!$B$63,Футбол1!$D$3:$R$3,1)),IF($F40="Футбол2",INDEX(Футбол2!$D$7:$U$9,MATCH(H40,Футбол2!$C$7:$C$9,1),MATCH('ИР-тек'!$B$63,Футбол2!$D$3:$R$3,1))))))))))))))))</f>
        <v>Разведение и сведение ног в стороны с максимальной амплитудой в стойке на лопатках</v>
      </c>
      <c r="K40" s="655"/>
      <c r="L40" s="655"/>
      <c r="M40" s="655"/>
      <c r="N40" s="655"/>
      <c r="O40" s="656"/>
      <c r="P40" s="75">
        <f>IF($F40="Сила1",INDEX(Сила1!$D$7:$U$9,MATCH(H40,Сила1!$C$7:$C$9,1),MATCH('ИР-тек'!$B$63,Сила1!$D$2:$U$2,1)),IF($F40="Сила2",INDEX(Сила2!$D$7:$U$9,MATCH(H40,Сила2!$C$7:$C$9,1),MATCH('ИР-тек'!$B$63,Сила2!$D$2:$U$2,1)),IF($F40="Быстрота1",INDEX(Быстрота1!$D$7:$U$9,MATCH(H40,Быстрота1!$C$7:$C$9,1),MATCH('ИР-тек'!$B$63,Быстрота1!$D$2:$U$2,1)),IF($F40="Быстрота2",INDEX(Быстрота2!$D$7:$U$9,MATCH(H40,Быстрота2!$C$7:$C$9,1),MATCH('ИР-тек'!$B$63,Быстрота2!$D$2:$U$2,1)),IF($F40="Ловкость1",INDEX(Ловкость1!$D$7:$U$9,MATCH(H40,Ловкость1!$C$7:$C$9,1),MATCH('ИР-тек'!$B$63,Ловкость1!$D$2:$U$2,1)),IF($F40="Ловкость2",INDEX(Ловкость2!$D$7:$U$9,MATCH(H40,Ловкость2!$C$7:$C$9,1),MATCH('ИР-тек'!$B$63,Ловкость2!$D$2:$U$2,1)),IF($F40="Гибкость1",INDEX(Гибкость1!$D$7:$U$9,MATCH(H40,Гибкость1!$C$7:$C$9,1),MATCH('ИР-тек'!$B$63,Гибкость1!$D$2:$U$2,1)),IF($F40="Гибкость2",INDEX(Гибкость2!$D$7:$U$9,MATCH(H40,Гибкость2!$C$7:$C$9,1),MATCH('ИР-тек'!$B$63,Гибкость2!$D$2:$U$2,1)),IF($F40="Волейбол1",INDEX(Волейбол1!$D$7:$U$9,MATCH(H40,Волейбол1!$C$7:$C$9,1),MATCH('ИР-тек'!$B$63,Волейбол1!$D$2:$U$2,1)),IF($F40="Волейбол2",INDEX(Волейбол2!$D$7:$U$9,MATCH(H40,Волейбол2!$C$7:$C$9,1),MATCH('ИР-тек'!$B$63,Волейбол2!$D$2:$U$2,1)),IF($F40="Баскетбол1",INDEX(Баскетбол1!$D$7:$U$9,MATCH(H40,Баскетбол1!$C$7:$C$9,1),MATCH('ИР-тек'!$B$63,Баскетбол1!$D$2:$U$2,1)),IF($F40="Баскетбол2",INDEX(Баскетбол2!$D$7:$U$9,MATCH(H40,Баскетбол2!$C$7:$C$9,1),MATCH('ИР-тек'!$B$63,Баскетбол2!$D$2:$U$2,1)),IF($F40="Футбол1",INDEX(Футбол1!$D$7:$U$9,MATCH(H40,Футбол1!$C$7:$C$9,1),MATCH('ИР-тек'!$B$63,Футбол1!$D$2:$U$2,1)),IF($F40="Футбол2",INDEX(Футбол2!$D$7:$U$9,MATCH(H40,Футбол2!$C$7:$C$9,1),MATCH('ИР-тек'!$B$63,Футбол2!$D$2:$U$2,1))))))))))))))))</f>
        <v>1</v>
      </c>
      <c r="Q40" s="76" t="str">
        <f>IF($F40="Сила1",INDEX(Сила1!$D$7:$U$9,MATCH(H40,Сила1!$C$7:$C$9,1),MATCH('ИР-тек'!$B$63,Сила1!$D$1:$U$1,1)),IF($F40="Сила2",INDEX(Сила2!$D$7:$U$9,MATCH(H40,Сила2!$C$7:$C$9,1),MATCH('ИР-тек'!$B$63,Сила2!$D$1:$U$1,1)),IF($F40="Быстрота1",INDEX(Быстрота1!$D$7:$U$9,MATCH(H40,Быстрота1!$C$7:$C$9,1),MATCH('ИР-тек'!$B$63,Быстрота1!$D$1:$U$1,1)),IF($F40="Быстрота2",INDEX(Быстрота2!$D$7:$U$9,MATCH(H40,Быстрота2!$C$7:$C$9,1),MATCH('ИР-тек'!$B$63,Быстрота2!$D$1:$U$1,1)),IF($F40="Ловкость1",INDEX(Ловкость1!$D$7:$U$9,MATCH(H40,Ловкость1!$C$7:$C$9,1),MATCH('ИР-тек'!$B$63,Ловкость1!$D$1:$U$1,1)),IF($F40="Ловкость2",INDEX(Ловкость2!$D$7:$U$9,MATCH(H40,Ловкость2!$C$7:$C$9,1),MATCH('ИР-тек'!$B$63,Ловкость2!$D$1:$U$1,1)),IF($F40="Гибкость1",INDEX(Гибкость1!$D$7:$U$9,MATCH(H40,Гибкость1!$C$7:$C$9,1),MATCH('ИР-тек'!$B$63,Гибкость1!$D$1:$U$1,1)),IF($F40="Гибкость2",INDEX(Гибкость2!$D$7:$U$9,MATCH(H40,Гибкость2!$C$7:$C$9,1),MATCH('ИР-тек'!$B$63,Гибкость2!$D$1:$U$1,1)),IF($F40="Волейбол1",INDEX(Волейбол1!$D$7:$U$9,MATCH(H40,Волейбол1!$C$7:$C$9,1),MATCH('ИР-тек'!$B$63,Волейбол1!$D$1:$U$1,1)),IF($F40="Волейбол2",INDEX(Волейбол2!$D$7:$U$9,MATCH(H40,Волейбол2!$C$7:$C$9,1),MATCH('ИР-тек'!$B$63,Волейбол2!$D$1:$U$1,1)),IF($F40="Баскетбол1",INDEX(Баскетбол1!$D$7:$U$9,MATCH(H40,Баскетбол1!$C$7:$C$9,1),MATCH('ИР-тек'!$B$63,Баскетбол1!$D$1:$U$1,1)),IF($F40="Баскетбол2",INDEX(Баскетбол2!$D$7:$U$9,MATCH(H40,Баскетбол2!$C$7:$C$9,1),MATCH('ИР-тек'!$B$63,Баскетбол2!$D$1:$U$1,1)),IF($F40="Футбол1",INDEX(Футбол1!$D$7:$U$9,MATCH(H40,Футбол1!$C$7:$C$9,1),MATCH('ИР-тек'!$B$63,Футбол1!$D$1:$U$1,1)),IF($F40="Футбол2",INDEX(Футбол2!$D$7:$U$9,MATCH(H40,Футбол2!$C$7:$C$9,1),MATCH('ИР-тек'!$B$63,Футбол2!$D$1:$U$1,1))))))))))))))))</f>
        <v>≥ 35 с</v>
      </c>
      <c r="R40" s="353">
        <f>IF($D$17="Сила1",INDEX('Упр-ст'!$G$6:$AO$8,MATCH(H40,'Упр-ст'!$F$6:$F$8,1),MATCH('Упр-ст'!$B$28,'Упр-ст'!$G$4:$AO$4,1)),IF($D$17="Сила2",INDEX('Упр-ст'!$G$9:$AO$11,MATCH(H40,'Упр-ст'!$F$9:$F$11,1),MATCH('Упр-ст'!$B$28,'Упр-ст'!$G$4:$AO$4,1)),IF($D$17="Быстрота",INDEX('Упр-ст'!$G$15:$AO$17,MATCH(H40,'Упр-ст'!$F$15:$F$17,1),MATCH('Упр-ст'!$B$28,'Упр-ст'!$G$4:$AO$4,1)),IF($D$17="Ловкость",INDEX('Упр-ст'!$G$12:$AO$14,MATCH(H40,'Упр-ст'!$F$12:$F$14,1),MATCH('Упр-ст'!$B$28,'Упр-ст'!$G$4:$AO$4,1)),IF($D$17="Гибкость",INDEX('Упр-ст'!$G$18:$AO$20,MATCH(H40,'Упр-ст'!$F$18:$F$20,1),MATCH('Упр-ст'!$B$28,'Упр-ст'!$G$4:$AO$4,1)))))))</f>
        <v>1.1000000000000001</v>
      </c>
      <c r="S40" s="352"/>
    </row>
    <row r="41" spans="2:19" ht="18" customHeight="1" thickBot="1" x14ac:dyDescent="0.3">
      <c r="B41" s="674" t="s">
        <v>289</v>
      </c>
      <c r="C41" s="673"/>
      <c r="D41" s="673"/>
      <c r="E41" s="673"/>
      <c r="F41" s="673"/>
      <c r="G41" s="673"/>
      <c r="H41" s="673"/>
      <c r="I41" s="673"/>
      <c r="J41" s="673"/>
      <c r="K41" s="673" t="str">
        <f>IF(D20="Баскетбол1","баскетбол,",IF(D20="Баскетбол2","баскетбол,",IF(D20="Баскетбол3","баскетбол,","волейбол,")))</f>
        <v>волейбол,</v>
      </c>
      <c r="L41" s="673"/>
      <c r="M41" s="671" t="s">
        <v>288</v>
      </c>
      <c r="N41" s="671"/>
      <c r="O41" s="672"/>
      <c r="P41" s="92"/>
      <c r="Q41" s="76" t="s">
        <v>237</v>
      </c>
      <c r="R41" s="353"/>
      <c r="S41" s="352"/>
    </row>
    <row r="42" spans="2:19" ht="18" customHeight="1" thickBot="1" x14ac:dyDescent="0.3">
      <c r="B42" s="664" t="s">
        <v>258</v>
      </c>
      <c r="C42" s="664"/>
      <c r="D42" s="664"/>
      <c r="E42" s="664"/>
      <c r="F42" s="664"/>
      <c r="G42" s="664"/>
      <c r="H42" s="664"/>
      <c r="I42" s="664"/>
      <c r="J42" s="664"/>
      <c r="K42" s="664"/>
      <c r="L42" s="664"/>
      <c r="M42" s="664"/>
      <c r="N42" s="664"/>
      <c r="O42" s="664"/>
      <c r="P42" s="664"/>
      <c r="Q42" s="125" t="s">
        <v>298</v>
      </c>
      <c r="R42" s="112"/>
      <c r="S42" s="352"/>
    </row>
    <row r="43" spans="2:19" ht="16.5" customHeight="1" thickBot="1" x14ac:dyDescent="0.3">
      <c r="B43" s="662" t="s">
        <v>234</v>
      </c>
      <c r="C43" s="664"/>
      <c r="D43" s="664"/>
      <c r="E43" s="664"/>
      <c r="F43" s="664"/>
      <c r="G43" s="664"/>
      <c r="H43" s="664"/>
      <c r="I43" s="664"/>
      <c r="J43" s="664"/>
      <c r="K43" s="664"/>
      <c r="L43" s="664"/>
      <c r="M43" s="664"/>
      <c r="N43" s="664"/>
      <c r="O43" s="664"/>
      <c r="P43" s="93"/>
      <c r="Q43" s="72" t="s">
        <v>235</v>
      </c>
      <c r="R43" s="354"/>
      <c r="S43" s="352"/>
    </row>
    <row r="44" spans="2:19" ht="24.95" customHeight="1" thickBot="1" x14ac:dyDescent="0.3">
      <c r="B44" s="669" t="str">
        <f>INDEX(ВосстГимн!$D$7:$U$9,MATCH(H17,ВосстГимн!$C$7:$C$9,1),MATCH('ИР-тек'!$B$63,ВосстГимн!$D$3:$R$3,1))</f>
        <v>Упор лежа на предпречьях (планка)</v>
      </c>
      <c r="C44" s="670"/>
      <c r="D44" s="670"/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0"/>
      <c r="P44" s="847">
        <f>INDEX(ВосстГимн!$D$7:$U$9,MATCH(H17,ВосстГимн!$C$7:$C$9,1),MATCH('ИР-тек'!$B$63,ВосстГимн!$D$2:$U$2,1))</f>
        <v>1</v>
      </c>
      <c r="Q44" s="848" t="str">
        <f>INDEX(ВосстГимн!$D$7:$U$9,MATCH(H17,ВосстГимн!$C$7:$C$9,1),MATCH('ИР-тек'!$B$63,ВосстГимн!$D$1:$U$1,1))</f>
        <v>45 с</v>
      </c>
      <c r="R44" s="353"/>
      <c r="S44" s="352"/>
    </row>
    <row r="45" spans="2:19" ht="24.95" customHeight="1" thickBot="1" x14ac:dyDescent="0.3">
      <c r="B45" s="669" t="str">
        <f>INDEX(ВосстГимн!$D$7:$U$9,MATCH(H18,ВосстГимн!$C$7:$C$9,1),MATCH('ИР-тек'!$B$63,ВосстГимн!$D$3:$R$3,1))</f>
        <v>Упор лежа сзади с согнутыми в коленях ногами (угол 90 °)</v>
      </c>
      <c r="C45" s="670"/>
      <c r="D45" s="670"/>
      <c r="E45" s="670"/>
      <c r="F45" s="670"/>
      <c r="G45" s="670"/>
      <c r="H45" s="670"/>
      <c r="I45" s="670"/>
      <c r="J45" s="670"/>
      <c r="K45" s="670"/>
      <c r="L45" s="670"/>
      <c r="M45" s="670"/>
      <c r="N45" s="670"/>
      <c r="O45" s="670"/>
      <c r="P45" s="847">
        <f>INDEX(ВосстГимн!$D$7:$U$9,MATCH(H18,ВосстГимн!$C$7:$C$9,1),MATCH('ИР-тек'!$B$63,ВосстГимн!$D$2:$U$2,1))</f>
        <v>1</v>
      </c>
      <c r="Q45" s="848" t="str">
        <f>INDEX(ВосстГимн!$D$7:$U$9,MATCH(H18,ВосстГимн!$C$7:$C$9,1),MATCH('ИР-тек'!$B$63,ВосстГимн!$D$1:$U$1,1))</f>
        <v>45 с</v>
      </c>
      <c r="R45" s="353"/>
      <c r="S45" s="352"/>
    </row>
    <row r="46" spans="2:19" ht="24.95" customHeight="1" thickBot="1" x14ac:dyDescent="0.3">
      <c r="B46" s="669" t="str">
        <f>INDEX(ВосстГимн!$D$7:$U$9,MATCH(H19,ВосстГимн!$C$7:$C$9,1),MATCH('ИР-тек'!$B$63,ВосстГимн!$D$3:$R$3,1))</f>
        <v>Упор лежа на боку на предплечье (левом и правом поочередно)</v>
      </c>
      <c r="C46" s="670"/>
      <c r="D46" s="670"/>
      <c r="E46" s="670"/>
      <c r="F46" s="670"/>
      <c r="G46" s="670"/>
      <c r="H46" s="670"/>
      <c r="I46" s="670"/>
      <c r="J46" s="670"/>
      <c r="K46" s="670"/>
      <c r="L46" s="670"/>
      <c r="M46" s="670"/>
      <c r="N46" s="670"/>
      <c r="O46" s="670"/>
      <c r="P46" s="847">
        <f>INDEX(ВосстГимн!$D$7:$U$9,MATCH(H19,ВосстГимн!$C$7:$C$9,1),MATCH('ИР-тек'!$B$63,ВосстГимн!$D$2:$U$2,1))</f>
        <v>1</v>
      </c>
      <c r="Q46" s="848" t="str">
        <f>INDEX(ВосстГимн!$D$7:$U$9,MATCH(H19,ВосстГимн!$C$7:$C$9,1),MATCH('ИР-тек'!$B$63,ВосстГимн!$D$1:$U$1,1))</f>
        <v>45 с</v>
      </c>
      <c r="R46" s="353"/>
      <c r="S46" s="352"/>
    </row>
    <row r="47" spans="2:19" ht="24.95" customHeight="1" thickBot="1" x14ac:dyDescent="0.3">
      <c r="B47" s="669"/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  <c r="P47" s="92"/>
      <c r="Q47" s="92"/>
      <c r="R47" s="353"/>
      <c r="S47" s="352"/>
    </row>
    <row r="48" spans="2:19" ht="24.95" customHeight="1" thickBot="1" x14ac:dyDescent="0.3">
      <c r="B48" s="669" t="str">
        <f>IF($Q$42="№1",'Упр-ст'!D52,IF($Q$42="№2",'Упр-ст'!D57,IF($Q$42="№3",'Упр-ст'!D62,"")))</f>
        <v>Разбор занятия, 3 мин</v>
      </c>
      <c r="C48" s="670"/>
      <c r="D48" s="670"/>
      <c r="E48" s="670"/>
      <c r="F48" s="670"/>
      <c r="G48" s="670"/>
      <c r="H48" s="670"/>
      <c r="I48" s="670"/>
      <c r="J48" s="670"/>
      <c r="K48" s="670"/>
      <c r="L48" s="670"/>
      <c r="M48" s="670"/>
      <c r="N48" s="670"/>
      <c r="O48" s="670"/>
      <c r="P48" s="92"/>
      <c r="Q48" s="92"/>
      <c r="R48" s="353"/>
      <c r="S48" s="352"/>
    </row>
    <row r="49" spans="2:18" ht="6" customHeight="1" x14ac:dyDescent="0.2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2:18" ht="11.25" customHeight="1" x14ac:dyDescent="0.25">
      <c r="B50" s="668" t="s">
        <v>697</v>
      </c>
      <c r="C50" s="668"/>
      <c r="D50" s="668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</row>
    <row r="51" spans="2:18" ht="11.25" customHeight="1" x14ac:dyDescent="0.25">
      <c r="B51" s="668" t="s">
        <v>698</v>
      </c>
      <c r="C51" s="668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</row>
    <row r="52" spans="2:18" ht="11.25" customHeight="1" x14ac:dyDescent="0.25">
      <c r="B52" s="668" t="s">
        <v>260</v>
      </c>
      <c r="C52" s="668"/>
      <c r="D52" s="668"/>
      <c r="E52" s="668"/>
      <c r="F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</row>
    <row r="53" spans="2:18" ht="11.25" customHeight="1" x14ac:dyDescent="0.25">
      <c r="B53" s="668" t="s">
        <v>261</v>
      </c>
      <c r="C53" s="668"/>
      <c r="D53" s="668"/>
      <c r="E53" s="668"/>
      <c r="F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</row>
    <row r="54" spans="2:18" x14ac:dyDescent="0.25">
      <c r="B54" s="78"/>
    </row>
    <row r="59" spans="2:18" x14ac:dyDescent="0.25">
      <c r="P59" s="113"/>
    </row>
  </sheetData>
  <sheetProtection formatCells="0" formatColumns="0" formatRows="0" insertColumns="0" insertRows="0" insertHyperlinks="0" deleteColumns="0" deleteRows="0" sort="0" autoFilter="0" pivotTables="0"/>
  <mergeCells count="129">
    <mergeCell ref="P12:Q12"/>
    <mergeCell ref="P13:Q13"/>
    <mergeCell ref="P14:Q14"/>
    <mergeCell ref="P11:Q11"/>
    <mergeCell ref="B11:J11"/>
    <mergeCell ref="M12:N12"/>
    <mergeCell ref="L11:O11"/>
    <mergeCell ref="B12:L12"/>
    <mergeCell ref="B7:D8"/>
    <mergeCell ref="B9:D9"/>
    <mergeCell ref="B10:R10"/>
    <mergeCell ref="Q7:Q8"/>
    <mergeCell ref="P7:P8"/>
    <mergeCell ref="N7:N8"/>
    <mergeCell ref="M7:M8"/>
    <mergeCell ref="J7:J8"/>
    <mergeCell ref="I7:I8"/>
    <mergeCell ref="G7:G8"/>
    <mergeCell ref="E7:E8"/>
    <mergeCell ref="K7:L7"/>
    <mergeCell ref="C29:C31"/>
    <mergeCell ref="D29:E31"/>
    <mergeCell ref="G29:G31"/>
    <mergeCell ref="H29:I29"/>
    <mergeCell ref="J29:O29"/>
    <mergeCell ref="H30:I30"/>
    <mergeCell ref="J30:O30"/>
    <mergeCell ref="H31:I31"/>
    <mergeCell ref="J31:O31"/>
    <mergeCell ref="J37:O37"/>
    <mergeCell ref="C32:C34"/>
    <mergeCell ref="D32:E34"/>
    <mergeCell ref="G32:G34"/>
    <mergeCell ref="H32:I32"/>
    <mergeCell ref="J32:O32"/>
    <mergeCell ref="H33:I33"/>
    <mergeCell ref="J33:O33"/>
    <mergeCell ref="H34:I34"/>
    <mergeCell ref="J34:O34"/>
    <mergeCell ref="C35:C37"/>
    <mergeCell ref="D35:E37"/>
    <mergeCell ref="G35:G37"/>
    <mergeCell ref="H35:I35"/>
    <mergeCell ref="J35:O35"/>
    <mergeCell ref="H36:I36"/>
    <mergeCell ref="J36:O36"/>
    <mergeCell ref="H37:I37"/>
    <mergeCell ref="B50:R50"/>
    <mergeCell ref="B51:R51"/>
    <mergeCell ref="B52:R52"/>
    <mergeCell ref="B53:R53"/>
    <mergeCell ref="C38:C40"/>
    <mergeCell ref="D38:E40"/>
    <mergeCell ref="G38:G40"/>
    <mergeCell ref="H38:I38"/>
    <mergeCell ref="J38:O38"/>
    <mergeCell ref="H39:I39"/>
    <mergeCell ref="J39:O39"/>
    <mergeCell ref="H40:I40"/>
    <mergeCell ref="J40:O40"/>
    <mergeCell ref="B42:P42"/>
    <mergeCell ref="B48:O48"/>
    <mergeCell ref="B47:O47"/>
    <mergeCell ref="B46:O46"/>
    <mergeCell ref="B45:O45"/>
    <mergeCell ref="B44:O44"/>
    <mergeCell ref="B43:O43"/>
    <mergeCell ref="M41:O41"/>
    <mergeCell ref="K41:L41"/>
    <mergeCell ref="B41:J41"/>
    <mergeCell ref="H28:I28"/>
    <mergeCell ref="J28:O28"/>
    <mergeCell ref="H22:I22"/>
    <mergeCell ref="J22:O22"/>
    <mergeCell ref="C23:C25"/>
    <mergeCell ref="D23:E25"/>
    <mergeCell ref="G23:G25"/>
    <mergeCell ref="H23:I23"/>
    <mergeCell ref="J23:O23"/>
    <mergeCell ref="H24:I24"/>
    <mergeCell ref="J24:O24"/>
    <mergeCell ref="H25:I25"/>
    <mergeCell ref="J25:O25"/>
    <mergeCell ref="C26:C28"/>
    <mergeCell ref="D26:E28"/>
    <mergeCell ref="G26:G28"/>
    <mergeCell ref="H26:I26"/>
    <mergeCell ref="H27:I27"/>
    <mergeCell ref="J27:O27"/>
    <mergeCell ref="D17:E19"/>
    <mergeCell ref="G17:G19"/>
    <mergeCell ref="H17:I17"/>
    <mergeCell ref="J17:O17"/>
    <mergeCell ref="H18:I18"/>
    <mergeCell ref="J18:O18"/>
    <mergeCell ref="H19:I19"/>
    <mergeCell ref="J19:O19"/>
    <mergeCell ref="B13:O13"/>
    <mergeCell ref="B14:O14"/>
    <mergeCell ref="B15:R15"/>
    <mergeCell ref="B16:B40"/>
    <mergeCell ref="D16:E16"/>
    <mergeCell ref="H16:I16"/>
    <mergeCell ref="J16:O16"/>
    <mergeCell ref="C17:C19"/>
    <mergeCell ref="C20:C22"/>
    <mergeCell ref="D20:E22"/>
    <mergeCell ref="G20:G22"/>
    <mergeCell ref="H20:I20"/>
    <mergeCell ref="J20:O20"/>
    <mergeCell ref="H21:I21"/>
    <mergeCell ref="J21:O21"/>
    <mergeCell ref="J26:O26"/>
    <mergeCell ref="B6:D6"/>
    <mergeCell ref="E6:H6"/>
    <mergeCell ref="I6:J6"/>
    <mergeCell ref="M6:O6"/>
    <mergeCell ref="P6:R6"/>
    <mergeCell ref="B1:R1"/>
    <mergeCell ref="B2:R2"/>
    <mergeCell ref="B3:R3"/>
    <mergeCell ref="B4:R4"/>
    <mergeCell ref="B5:D5"/>
    <mergeCell ref="E5:H5"/>
    <mergeCell ref="I5:J5"/>
    <mergeCell ref="M5:O5"/>
    <mergeCell ref="P5:R5"/>
    <mergeCell ref="K5:L5"/>
    <mergeCell ref="K6:L6"/>
  </mergeCells>
  <pageMargins left="1.1811023622047245" right="0.39370078740157483" top="0.78740157480314965" bottom="0.78740157480314965" header="0.31496062992125984" footer="0.31496062992125984"/>
  <pageSetup paperSize="9" scale="8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78B8251-EDAD-4C3C-94B0-F4CEBDB37230}">
            <xm:f>AND('ИР-тек'!$B$14&gt;=0,'ИР-тек'!$B$14&lt;1)</xm:f>
            <x14:dxf>
              <font>
                <b/>
                <i val="0"/>
                <color auto="1"/>
              </font>
              <fill>
                <patternFill>
                  <bgColor rgb="FF92D050"/>
                </patternFill>
              </fill>
            </x14:dxf>
          </x14:cfRule>
          <xm:sqref>K7:L9</xm:sqref>
        </x14:conditionalFormatting>
        <x14:conditionalFormatting xmlns:xm="http://schemas.microsoft.com/office/excel/2006/main">
          <x14:cfRule type="expression" priority="5" id="{61512A1F-2CB0-43C2-8177-333DAFA5F062}">
            <xm:f>AND('ИР-тек'!$B$14&gt;=1,'ИР-тек'!$B$14&lt;1.9)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M7:O9</xm:sqref>
        </x14:conditionalFormatting>
        <x14:conditionalFormatting xmlns:xm="http://schemas.microsoft.com/office/excel/2006/main">
          <x14:cfRule type="expression" priority="4" id="{F27057E1-6D83-4F8B-B0C9-2F2BE2C99EF0}">
            <xm:f>AND('ИР-тек'!$B$14&gt;=-0.9,'ИР-тек'!$B$14&lt;0)</xm:f>
            <x14:dxf>
              <font>
                <b/>
                <i val="0"/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I7:J9</xm:sqref>
        </x14:conditionalFormatting>
        <x14:conditionalFormatting xmlns:xm="http://schemas.microsoft.com/office/excel/2006/main">
          <x14:cfRule type="expression" priority="3" id="{024DECDF-FB2A-4E4E-90D2-7FB5CB0BEEF1}">
            <xm:f>'ИР-тек'!$B$14&lt;-0.9</xm:f>
            <x14:dxf>
              <font>
                <b/>
                <i val="0"/>
                <color auto="1"/>
              </font>
              <fill>
                <patternFill>
                  <bgColor theme="8" tint="0.39994506668294322"/>
                </patternFill>
              </fill>
            </x14:dxf>
          </x14:cfRule>
          <xm:sqref>E7:H9</xm:sqref>
        </x14:conditionalFormatting>
        <x14:conditionalFormatting xmlns:xm="http://schemas.microsoft.com/office/excel/2006/main">
          <x14:cfRule type="expression" priority="1" id="{FA72FEC7-BC15-43BE-8D02-F6EC805A9094}">
            <xm:f>'ИР-тек'!$B$14&gt;1.8</xm:f>
            <x14:dxf>
              <font>
                <b/>
                <i val="0"/>
                <color auto="1"/>
              </font>
              <fill>
                <patternFill>
                  <bgColor rgb="FFFFC000"/>
                </patternFill>
              </fill>
            </x14:dxf>
          </x14:cfRule>
          <xm:sqref>P7:R9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8000000}">
          <x14:formula1>
            <xm:f>'Упр-ст'!$A$46:$A$48</xm:f>
          </x14:formula1>
          <xm:sqref>Q42</xm:sqref>
        </x14:dataValidation>
        <x14:dataValidation type="list" allowBlank="1" showInputMessage="1" showErrorMessage="1" prompt="Выберите из выпадающего списка желаемое физическое качество или двигательный навык" xr:uid="{00000000-0002-0000-0200-000004000000}">
          <x14:formula1>
            <xm:f>'ИР-тек'!$A$43:$A$57</xm:f>
          </x14:formula1>
          <xm:sqref>D17:F40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FD96-81AE-4F6A-8060-115C08D58835}">
  <sheetPr codeName="Лист4">
    <tabColor rgb="FF92D050"/>
  </sheetPr>
  <dimension ref="A1:F63"/>
  <sheetViews>
    <sheetView workbookViewId="0">
      <selection activeCell="A55" sqref="A55:XFD55"/>
    </sheetView>
  </sheetViews>
  <sheetFormatPr defaultRowHeight="15" x14ac:dyDescent="0.25"/>
  <cols>
    <col min="1" max="1" width="17" customWidth="1"/>
    <col min="2" max="2" width="6.42578125" bestFit="1" customWidth="1"/>
    <col min="3" max="3" width="30.7109375" customWidth="1"/>
  </cols>
  <sheetData>
    <row r="1" spans="1:6" ht="21" x14ac:dyDescent="0.35">
      <c r="A1" s="703" t="s">
        <v>709</v>
      </c>
      <c r="B1" s="703"/>
      <c r="C1" s="703"/>
      <c r="D1" s="703"/>
      <c r="E1" s="703"/>
      <c r="F1" s="703"/>
    </row>
    <row r="2" spans="1:6" ht="15.75" x14ac:dyDescent="0.25">
      <c r="A2" s="704" t="s">
        <v>710</v>
      </c>
      <c r="B2" s="704"/>
      <c r="C2" s="704"/>
      <c r="D2" s="704"/>
      <c r="E2" s="704"/>
      <c r="F2" s="704"/>
    </row>
    <row r="3" spans="1:6" ht="89.25" customHeight="1" x14ac:dyDescent="0.25">
      <c r="B3" s="708" t="s">
        <v>625</v>
      </c>
      <c r="C3" s="708"/>
      <c r="D3" s="708"/>
      <c r="E3" s="708"/>
      <c r="F3" s="708"/>
    </row>
    <row r="4" spans="1:6" ht="20.25" customHeight="1" thickBot="1" x14ac:dyDescent="0.3">
      <c r="B4" s="709" t="s">
        <v>713</v>
      </c>
      <c r="C4" s="710"/>
      <c r="D4" s="710"/>
      <c r="E4" s="710"/>
      <c r="F4" s="710"/>
    </row>
    <row r="5" spans="1:6" ht="21.75" thickBot="1" x14ac:dyDescent="0.3">
      <c r="B5" s="240">
        <v>20</v>
      </c>
      <c r="C5" s="235"/>
    </row>
    <row r="6" spans="1:6" ht="20.25" customHeight="1" thickBot="1" x14ac:dyDescent="0.3">
      <c r="B6" s="709" t="s">
        <v>712</v>
      </c>
      <c r="C6" s="710"/>
      <c r="D6" s="710"/>
      <c r="E6" s="710"/>
      <c r="F6" s="710"/>
    </row>
    <row r="7" spans="1:6" ht="21.75" thickBot="1" x14ac:dyDescent="0.3">
      <c r="B7" s="240">
        <v>25</v>
      </c>
      <c r="C7" s="235"/>
    </row>
    <row r="8" spans="1:6" ht="20.25" customHeight="1" thickBot="1" x14ac:dyDescent="0.3">
      <c r="B8" s="709" t="s">
        <v>711</v>
      </c>
      <c r="C8" s="710"/>
      <c r="D8" s="710"/>
      <c r="E8" s="710"/>
      <c r="F8" s="710"/>
    </row>
    <row r="9" spans="1:6" ht="21.75" thickBot="1" x14ac:dyDescent="0.3">
      <c r="B9" s="240">
        <v>18</v>
      </c>
      <c r="C9" s="235"/>
    </row>
    <row r="10" spans="1:6" ht="21" thickBot="1" x14ac:dyDescent="0.3">
      <c r="B10" s="706" t="s">
        <v>626</v>
      </c>
      <c r="C10" s="707"/>
    </row>
    <row r="11" spans="1:6" ht="21.75" thickBot="1" x14ac:dyDescent="0.3">
      <c r="B11" s="241">
        <f>(4*(B5+B7+B9)-200)/10</f>
        <v>5.2</v>
      </c>
      <c r="C11" s="236"/>
    </row>
    <row r="13" spans="1:6" ht="15.75" thickBot="1" x14ac:dyDescent="0.3">
      <c r="B13" s="238" t="s">
        <v>627</v>
      </c>
      <c r="C13" s="705" t="s">
        <v>714</v>
      </c>
      <c r="D13" s="705"/>
    </row>
    <row r="14" spans="1:6" ht="24" thickBot="1" x14ac:dyDescent="0.4">
      <c r="A14" s="368" t="str">
        <f>IF(B14&gt;0,"+",IF(B14=0,"+","-"))</f>
        <v>+</v>
      </c>
      <c r="B14" s="239">
        <f>B11-КИДР!K8</f>
        <v>4.4000000000000004</v>
      </c>
    </row>
    <row r="40" spans="1:2" ht="15" customHeight="1" x14ac:dyDescent="0.25">
      <c r="A40" s="128" t="s">
        <v>285</v>
      </c>
      <c r="B40" s="85"/>
    </row>
    <row r="41" spans="1:2" ht="15" customHeight="1" x14ac:dyDescent="0.25">
      <c r="A41" s="129" t="s">
        <v>286</v>
      </c>
      <c r="B41" s="85"/>
    </row>
    <row r="42" spans="1:2" ht="15" customHeight="1" thickBot="1" x14ac:dyDescent="0.3">
      <c r="A42" s="91" t="s">
        <v>283</v>
      </c>
      <c r="B42" s="85"/>
    </row>
    <row r="43" spans="1:2" ht="15" customHeight="1" x14ac:dyDescent="0.25">
      <c r="A43" s="832" t="s">
        <v>269</v>
      </c>
      <c r="B43" s="87"/>
    </row>
    <row r="44" spans="1:2" ht="15" customHeight="1" thickBot="1" x14ac:dyDescent="0.3">
      <c r="A44" s="523" t="s">
        <v>276</v>
      </c>
      <c r="B44" s="87"/>
    </row>
    <row r="45" spans="1:2" ht="15" customHeight="1" thickBot="1" x14ac:dyDescent="0.3">
      <c r="A45" s="523" t="s">
        <v>1022</v>
      </c>
      <c r="B45" s="830">
        <f>'Table-IDK'!B271</f>
        <v>2.7142857142857144</v>
      </c>
    </row>
    <row r="46" spans="1:2" ht="15" customHeight="1" x14ac:dyDescent="0.25">
      <c r="A46" s="523" t="s">
        <v>1023</v>
      </c>
      <c r="B46" s="522"/>
    </row>
    <row r="47" spans="1:2" ht="15" customHeight="1" x14ac:dyDescent="0.25">
      <c r="A47" s="523" t="s">
        <v>1024</v>
      </c>
      <c r="B47" s="87"/>
    </row>
    <row r="48" spans="1:2" ht="15" customHeight="1" thickBot="1" x14ac:dyDescent="0.3">
      <c r="A48" s="523" t="s">
        <v>1025</v>
      </c>
      <c r="B48" s="87"/>
    </row>
    <row r="49" spans="1:2" ht="15" customHeight="1" thickBot="1" x14ac:dyDescent="0.3">
      <c r="A49" s="523" t="s">
        <v>1026</v>
      </c>
      <c r="B49" s="830">
        <f>'Table-IDK'!B272</f>
        <v>2</v>
      </c>
    </row>
    <row r="50" spans="1:2" s="365" customFormat="1" ht="15" customHeight="1" thickBot="1" x14ac:dyDescent="0.3">
      <c r="A50" s="523" t="s">
        <v>1027</v>
      </c>
      <c r="B50" s="831"/>
    </row>
    <row r="51" spans="1:2" ht="15" customHeight="1" thickBot="1" x14ac:dyDescent="0.3">
      <c r="A51" s="523" t="s">
        <v>277</v>
      </c>
      <c r="B51" s="830">
        <f>'Table-IDK'!B273</f>
        <v>2.5</v>
      </c>
    </row>
    <row r="52" spans="1:2" ht="15" customHeight="1" x14ac:dyDescent="0.25">
      <c r="A52" s="523" t="s">
        <v>278</v>
      </c>
      <c r="B52" s="86"/>
    </row>
    <row r="53" spans="1:2" ht="15" customHeight="1" x14ac:dyDescent="0.25">
      <c r="A53" s="523" t="s">
        <v>279</v>
      </c>
      <c r="B53" s="86"/>
    </row>
    <row r="54" spans="1:2" ht="15" customHeight="1" x14ac:dyDescent="0.25">
      <c r="A54" s="523" t="s">
        <v>280</v>
      </c>
      <c r="B54" s="86"/>
    </row>
    <row r="55" spans="1:2" ht="15" customHeight="1" x14ac:dyDescent="0.25">
      <c r="A55" s="523" t="s">
        <v>1017</v>
      </c>
      <c r="B55" s="86"/>
    </row>
    <row r="56" spans="1:2" ht="15" customHeight="1" x14ac:dyDescent="0.25">
      <c r="A56" s="523" t="s">
        <v>1028</v>
      </c>
      <c r="B56" s="86"/>
    </row>
    <row r="57" spans="1:2" ht="15" customHeight="1" thickBot="1" x14ac:dyDescent="0.3">
      <c r="A57" s="524"/>
      <c r="B57" s="86"/>
    </row>
    <row r="58" spans="1:2" ht="15" customHeight="1" thickBot="1" x14ac:dyDescent="0.3">
      <c r="A58" s="91" t="s">
        <v>284</v>
      </c>
      <c r="B58" s="137">
        <f>'Table-IDK'!B274</f>
        <v>4</v>
      </c>
    </row>
    <row r="59" spans="1:2" ht="15" customHeight="1" thickBot="1" x14ac:dyDescent="0.3">
      <c r="A59" s="86"/>
      <c r="B59" s="86"/>
    </row>
    <row r="60" spans="1:2" ht="15" customHeight="1" thickBot="1" x14ac:dyDescent="0.3">
      <c r="A60" s="127" t="s">
        <v>293</v>
      </c>
      <c r="B60" s="135">
        <f>КИДР!P6</f>
        <v>3</v>
      </c>
    </row>
    <row r="61" spans="1:2" ht="15" customHeight="1" thickBot="1" x14ac:dyDescent="0.3">
      <c r="A61" s="127" t="s">
        <v>271</v>
      </c>
      <c r="B61" s="137">
        <f>'Table-IDK'!B275</f>
        <v>4</v>
      </c>
    </row>
    <row r="62" spans="1:2" ht="15" customHeight="1" thickBot="1" x14ac:dyDescent="0.3">
      <c r="A62" s="86"/>
      <c r="B62" s="86"/>
    </row>
    <row r="63" spans="1:2" ht="15" customHeight="1" thickBot="1" x14ac:dyDescent="0.3">
      <c r="A63" s="127" t="s">
        <v>292</v>
      </c>
      <c r="B63" s="136">
        <f>IF(((B60+B61)/2)&lt;3,1,IF(((B60+B61)/2)&gt;4,3,2))</f>
        <v>2</v>
      </c>
    </row>
  </sheetData>
  <mergeCells count="8">
    <mergeCell ref="A1:F1"/>
    <mergeCell ref="A2:F2"/>
    <mergeCell ref="C13:D13"/>
    <mergeCell ref="B10:C10"/>
    <mergeCell ref="B3:F3"/>
    <mergeCell ref="B4:F4"/>
    <mergeCell ref="B6:F6"/>
    <mergeCell ref="B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>
    <tabColor rgb="FFFFFF00"/>
  </sheetPr>
  <dimension ref="A1:BB62"/>
  <sheetViews>
    <sheetView showGridLines="0" view="pageBreakPreview" zoomScale="60" zoomScaleNormal="60" workbookViewId="0">
      <selection activeCell="B28" sqref="B28"/>
    </sheetView>
  </sheetViews>
  <sheetFormatPr defaultRowHeight="15" x14ac:dyDescent="0.25"/>
  <cols>
    <col min="1" max="1" width="14.85546875" style="85" customWidth="1"/>
    <col min="2" max="2" width="4.85546875" style="85" customWidth="1"/>
    <col min="3" max="3" width="4.140625" style="85" bestFit="1" customWidth="1"/>
    <col min="4" max="4" width="8.42578125" style="85" customWidth="1"/>
    <col min="5" max="5" width="7.28515625" style="85" customWidth="1"/>
    <col min="6" max="6" width="7.42578125" style="85" bestFit="1" customWidth="1"/>
    <col min="7" max="12" width="6.85546875" style="85" customWidth="1"/>
    <col min="13" max="13" width="6.7109375" style="85" bestFit="1" customWidth="1"/>
    <col min="14" max="14" width="6.85546875" style="85" bestFit="1" customWidth="1"/>
    <col min="15" max="15" width="5" style="85" customWidth="1"/>
    <col min="16" max="16" width="5.42578125" style="85" customWidth="1"/>
    <col min="17" max="17" width="6.7109375" style="85" customWidth="1"/>
    <col min="18" max="18" width="7.140625" style="85" customWidth="1"/>
    <col min="19" max="19" width="6.85546875" style="85" bestFit="1" customWidth="1"/>
    <col min="20" max="25" width="6.42578125" style="85" customWidth="1"/>
    <col min="26" max="27" width="6.7109375" style="85" bestFit="1" customWidth="1"/>
    <col min="28" max="29" width="5.42578125" style="85" customWidth="1"/>
    <col min="30" max="30" width="6.85546875" style="85" customWidth="1"/>
    <col min="31" max="31" width="6.5703125" style="85" customWidth="1"/>
    <col min="32" max="32" width="6.85546875" style="85" bestFit="1" customWidth="1"/>
    <col min="33" max="38" width="7.42578125" style="85" customWidth="1"/>
    <col min="39" max="40" width="6.7109375" style="85" bestFit="1" customWidth="1"/>
    <col min="41" max="41" width="5.42578125" style="85" customWidth="1"/>
    <col min="42" max="42" width="3.85546875" style="85" bestFit="1" customWidth="1"/>
    <col min="43" max="44" width="6.85546875" style="85" customWidth="1"/>
    <col min="45" max="45" width="7.42578125" style="85" bestFit="1" customWidth="1"/>
    <col min="46" max="51" width="9.140625" style="85"/>
    <col min="52" max="54" width="4.42578125" style="85" customWidth="1"/>
    <col min="55" max="16384" width="9.140625" style="85"/>
  </cols>
  <sheetData>
    <row r="1" spans="1:54" ht="8.25" customHeight="1" x14ac:dyDescent="0.25">
      <c r="C1" s="134" t="s">
        <v>296</v>
      </c>
      <c r="N1" s="144">
        <v>1</v>
      </c>
      <c r="AA1" s="144">
        <v>2</v>
      </c>
      <c r="AN1" s="144">
        <v>3</v>
      </c>
    </row>
    <row r="2" spans="1:54" ht="8.25" customHeight="1" x14ac:dyDescent="0.25">
      <c r="C2" s="134" t="s">
        <v>295</v>
      </c>
      <c r="M2" s="144">
        <v>1</v>
      </c>
      <c r="Z2" s="144">
        <v>2</v>
      </c>
      <c r="AM2" s="144">
        <v>3</v>
      </c>
    </row>
    <row r="3" spans="1:54" ht="8.25" customHeight="1" x14ac:dyDescent="0.25">
      <c r="C3" s="134" t="s">
        <v>294</v>
      </c>
      <c r="G3" s="144">
        <v>1</v>
      </c>
      <c r="T3" s="144">
        <v>2</v>
      </c>
      <c r="AG3" s="144">
        <v>3</v>
      </c>
    </row>
    <row r="4" spans="1:54" ht="8.25" customHeight="1" thickBot="1" x14ac:dyDescent="0.3">
      <c r="C4" s="134" t="s">
        <v>702</v>
      </c>
      <c r="G4" s="358"/>
      <c r="O4" s="359">
        <v>1</v>
      </c>
      <c r="T4" s="358"/>
      <c r="AB4" s="360">
        <v>2</v>
      </c>
      <c r="AG4" s="358"/>
      <c r="AO4" s="85">
        <v>3</v>
      </c>
    </row>
    <row r="5" spans="1:54" ht="32.25" customHeight="1" thickBot="1" x14ac:dyDescent="0.3">
      <c r="D5" s="721" t="s">
        <v>291</v>
      </c>
      <c r="E5" s="690"/>
      <c r="F5" s="95" t="s">
        <v>242</v>
      </c>
      <c r="G5" s="721" t="s">
        <v>316</v>
      </c>
      <c r="H5" s="690"/>
      <c r="I5" s="690"/>
      <c r="J5" s="690"/>
      <c r="K5" s="690"/>
      <c r="L5" s="722"/>
      <c r="M5" s="95" t="s">
        <v>244</v>
      </c>
      <c r="N5" s="94" t="s">
        <v>235</v>
      </c>
      <c r="O5" s="96" t="s">
        <v>663</v>
      </c>
      <c r="P5" s="146" t="s">
        <v>292</v>
      </c>
      <c r="Q5" s="721" t="s">
        <v>291</v>
      </c>
      <c r="R5" s="690"/>
      <c r="S5" s="98" t="s">
        <v>242</v>
      </c>
      <c r="T5" s="721" t="s">
        <v>317</v>
      </c>
      <c r="U5" s="690"/>
      <c r="V5" s="690"/>
      <c r="W5" s="690"/>
      <c r="X5" s="690"/>
      <c r="Y5" s="722"/>
      <c r="Z5" s="98" t="s">
        <v>244</v>
      </c>
      <c r="AA5" s="94" t="s">
        <v>235</v>
      </c>
      <c r="AB5" s="99" t="s">
        <v>663</v>
      </c>
      <c r="AC5" s="101"/>
      <c r="AD5" s="721" t="s">
        <v>291</v>
      </c>
      <c r="AE5" s="690"/>
      <c r="AF5" s="98" t="s">
        <v>242</v>
      </c>
      <c r="AG5" s="721" t="s">
        <v>318</v>
      </c>
      <c r="AH5" s="690"/>
      <c r="AI5" s="690"/>
      <c r="AJ5" s="690"/>
      <c r="AK5" s="690"/>
      <c r="AL5" s="722"/>
      <c r="AM5" s="98" t="s">
        <v>244</v>
      </c>
      <c r="AN5" s="94" t="s">
        <v>235</v>
      </c>
      <c r="AO5" s="99" t="s">
        <v>663</v>
      </c>
      <c r="AQ5" s="109"/>
      <c r="AR5" s="109"/>
      <c r="AS5" s="108"/>
      <c r="AT5" s="109"/>
      <c r="AU5" s="109"/>
      <c r="AV5" s="109"/>
      <c r="AW5" s="109"/>
      <c r="AX5" s="109"/>
      <c r="AY5" s="109"/>
      <c r="AZ5" s="108"/>
      <c r="BA5" s="108"/>
      <c r="BB5" s="108"/>
    </row>
    <row r="6" spans="1:54" ht="24.95" customHeight="1" x14ac:dyDescent="0.25">
      <c r="A6" s="128" t="s">
        <v>285</v>
      </c>
      <c r="D6" s="716" t="s">
        <v>269</v>
      </c>
      <c r="E6" s="717"/>
      <c r="F6" s="149" t="s">
        <v>246</v>
      </c>
      <c r="G6" s="720" t="s">
        <v>321</v>
      </c>
      <c r="H6" s="720"/>
      <c r="I6" s="720"/>
      <c r="J6" s="720"/>
      <c r="K6" s="720"/>
      <c r="L6" s="720"/>
      <c r="M6" s="150">
        <v>3</v>
      </c>
      <c r="N6" s="150">
        <v>8</v>
      </c>
      <c r="O6" s="149">
        <v>1</v>
      </c>
      <c r="P6" s="730">
        <v>1</v>
      </c>
      <c r="Q6" s="716" t="s">
        <v>269</v>
      </c>
      <c r="R6" s="717"/>
      <c r="S6" s="149" t="s">
        <v>246</v>
      </c>
      <c r="T6" s="720" t="s">
        <v>336</v>
      </c>
      <c r="U6" s="720"/>
      <c r="V6" s="720"/>
      <c r="W6" s="720"/>
      <c r="X6" s="720"/>
      <c r="Y6" s="720"/>
      <c r="Z6" s="150">
        <v>2</v>
      </c>
      <c r="AA6" s="150">
        <v>8</v>
      </c>
      <c r="AB6" s="355">
        <v>1.1000000000000001</v>
      </c>
      <c r="AC6" s="711">
        <v>2</v>
      </c>
      <c r="AD6" s="716" t="s">
        <v>269</v>
      </c>
      <c r="AE6" s="717"/>
      <c r="AF6" s="149" t="s">
        <v>246</v>
      </c>
      <c r="AG6" s="720" t="s">
        <v>351</v>
      </c>
      <c r="AH6" s="720"/>
      <c r="AI6" s="720"/>
      <c r="AJ6" s="720"/>
      <c r="AK6" s="720"/>
      <c r="AL6" s="720"/>
      <c r="AM6" s="150">
        <v>1</v>
      </c>
      <c r="AN6" s="150">
        <v>5</v>
      </c>
      <c r="AO6" s="355">
        <v>1.2</v>
      </c>
      <c r="AP6" s="711">
        <v>3</v>
      </c>
      <c r="AQ6" s="105"/>
      <c r="AR6" s="105"/>
      <c r="AS6" s="105"/>
      <c r="AT6" s="106"/>
      <c r="AU6" s="106"/>
      <c r="AV6" s="106"/>
      <c r="AW6" s="106"/>
      <c r="AX6" s="106"/>
      <c r="AY6" s="106"/>
      <c r="AZ6" s="103"/>
      <c r="BA6" s="103"/>
      <c r="BB6" s="97"/>
    </row>
    <row r="7" spans="1:54" ht="24.95" customHeight="1" x14ac:dyDescent="0.25">
      <c r="A7" s="129" t="s">
        <v>286</v>
      </c>
      <c r="D7" s="718"/>
      <c r="E7" s="719"/>
      <c r="F7" s="147" t="s">
        <v>247</v>
      </c>
      <c r="G7" s="714" t="s">
        <v>322</v>
      </c>
      <c r="H7" s="714"/>
      <c r="I7" s="714"/>
      <c r="J7" s="714"/>
      <c r="K7" s="714"/>
      <c r="L7" s="714"/>
      <c r="M7" s="148">
        <v>3</v>
      </c>
      <c r="N7" s="148">
        <v>12</v>
      </c>
      <c r="O7" s="147">
        <v>1</v>
      </c>
      <c r="P7" s="731"/>
      <c r="Q7" s="718"/>
      <c r="R7" s="719"/>
      <c r="S7" s="147" t="s">
        <v>247</v>
      </c>
      <c r="T7" s="714" t="s">
        <v>337</v>
      </c>
      <c r="U7" s="714"/>
      <c r="V7" s="714"/>
      <c r="W7" s="714"/>
      <c r="X7" s="714"/>
      <c r="Y7" s="714"/>
      <c r="Z7" s="148">
        <v>2</v>
      </c>
      <c r="AA7" s="148">
        <v>12</v>
      </c>
      <c r="AB7" s="356">
        <v>1.1000000000000001</v>
      </c>
      <c r="AC7" s="712"/>
      <c r="AD7" s="718"/>
      <c r="AE7" s="719"/>
      <c r="AF7" s="147" t="s">
        <v>247</v>
      </c>
      <c r="AG7" s="714" t="s">
        <v>352</v>
      </c>
      <c r="AH7" s="714"/>
      <c r="AI7" s="714"/>
      <c r="AJ7" s="714"/>
      <c r="AK7" s="714"/>
      <c r="AL7" s="714"/>
      <c r="AM7" s="148">
        <v>1</v>
      </c>
      <c r="AN7" s="148">
        <v>6</v>
      </c>
      <c r="AO7" s="356">
        <v>1.3</v>
      </c>
      <c r="AP7" s="712"/>
      <c r="AQ7" s="105"/>
      <c r="AR7" s="105"/>
      <c r="AS7" s="105"/>
      <c r="AT7" s="106"/>
      <c r="AU7" s="106"/>
      <c r="AV7" s="106"/>
      <c r="AW7" s="106"/>
      <c r="AX7" s="106"/>
      <c r="AY7" s="106"/>
      <c r="AZ7" s="103"/>
      <c r="BA7" s="103"/>
      <c r="BB7" s="97"/>
    </row>
    <row r="8" spans="1:54" ht="24.95" customHeight="1" thickBot="1" x14ac:dyDescent="0.3">
      <c r="A8" s="91" t="s">
        <v>283</v>
      </c>
      <c r="D8" s="723"/>
      <c r="E8" s="642"/>
      <c r="F8" s="153" t="s">
        <v>248</v>
      </c>
      <c r="G8" s="724" t="s">
        <v>323</v>
      </c>
      <c r="H8" s="724"/>
      <c r="I8" s="724"/>
      <c r="J8" s="724"/>
      <c r="K8" s="724"/>
      <c r="L8" s="724"/>
      <c r="M8" s="154">
        <v>3</v>
      </c>
      <c r="N8" s="154">
        <v>15</v>
      </c>
      <c r="O8" s="153">
        <v>1</v>
      </c>
      <c r="P8" s="732"/>
      <c r="Q8" s="629"/>
      <c r="R8" s="630"/>
      <c r="S8" s="151" t="s">
        <v>248</v>
      </c>
      <c r="T8" s="715" t="s">
        <v>338</v>
      </c>
      <c r="U8" s="715"/>
      <c r="V8" s="715"/>
      <c r="W8" s="715"/>
      <c r="X8" s="715"/>
      <c r="Y8" s="715"/>
      <c r="Z8" s="152">
        <v>2</v>
      </c>
      <c r="AA8" s="152">
        <v>15</v>
      </c>
      <c r="AB8" s="357">
        <v>1.1000000000000001</v>
      </c>
      <c r="AC8" s="713"/>
      <c r="AD8" s="629"/>
      <c r="AE8" s="630"/>
      <c r="AF8" s="151" t="s">
        <v>248</v>
      </c>
      <c r="AG8" s="715" t="s">
        <v>353</v>
      </c>
      <c r="AH8" s="715"/>
      <c r="AI8" s="715"/>
      <c r="AJ8" s="715"/>
      <c r="AK8" s="715"/>
      <c r="AL8" s="715"/>
      <c r="AM8" s="152">
        <v>1</v>
      </c>
      <c r="AN8" s="152">
        <v>7</v>
      </c>
      <c r="AO8" s="357">
        <v>1.4</v>
      </c>
      <c r="AP8" s="713"/>
      <c r="AQ8" s="105"/>
      <c r="AR8" s="105"/>
      <c r="AS8" s="105"/>
      <c r="AT8" s="106"/>
      <c r="AU8" s="106"/>
      <c r="AV8" s="106"/>
      <c r="AW8" s="106"/>
      <c r="AX8" s="106"/>
      <c r="AY8" s="106"/>
      <c r="AZ8" s="103"/>
      <c r="BA8" s="103"/>
      <c r="BB8" s="97"/>
    </row>
    <row r="9" spans="1:54" ht="24.95" customHeight="1" x14ac:dyDescent="0.25">
      <c r="A9" s="130" t="s">
        <v>269</v>
      </c>
      <c r="B9" s="87"/>
      <c r="C9" s="87"/>
      <c r="D9" s="716" t="s">
        <v>276</v>
      </c>
      <c r="E9" s="717"/>
      <c r="F9" s="149" t="s">
        <v>246</v>
      </c>
      <c r="G9" s="720" t="s">
        <v>324</v>
      </c>
      <c r="H9" s="720"/>
      <c r="I9" s="720"/>
      <c r="J9" s="720"/>
      <c r="K9" s="720"/>
      <c r="L9" s="720"/>
      <c r="M9" s="150">
        <v>3</v>
      </c>
      <c r="N9" s="150">
        <v>6</v>
      </c>
      <c r="O9" s="149">
        <v>1</v>
      </c>
      <c r="P9" s="711">
        <v>1</v>
      </c>
      <c r="Q9" s="716" t="s">
        <v>276</v>
      </c>
      <c r="R9" s="717"/>
      <c r="S9" s="149" t="s">
        <v>246</v>
      </c>
      <c r="T9" s="720" t="s">
        <v>339</v>
      </c>
      <c r="U9" s="720"/>
      <c r="V9" s="720"/>
      <c r="W9" s="720"/>
      <c r="X9" s="720"/>
      <c r="Y9" s="720"/>
      <c r="Z9" s="150">
        <v>2</v>
      </c>
      <c r="AA9" s="150">
        <v>6</v>
      </c>
      <c r="AB9" s="355">
        <v>1.1000000000000001</v>
      </c>
      <c r="AC9" s="711">
        <v>2</v>
      </c>
      <c r="AD9" s="716" t="s">
        <v>276</v>
      </c>
      <c r="AE9" s="717"/>
      <c r="AF9" s="149" t="s">
        <v>246</v>
      </c>
      <c r="AG9" s="720" t="s">
        <v>354</v>
      </c>
      <c r="AH9" s="720"/>
      <c r="AI9" s="720"/>
      <c r="AJ9" s="720"/>
      <c r="AK9" s="720"/>
      <c r="AL9" s="720"/>
      <c r="AM9" s="150">
        <v>1</v>
      </c>
      <c r="AN9" s="150">
        <v>6</v>
      </c>
      <c r="AO9" s="355">
        <v>1.2</v>
      </c>
      <c r="AP9" s="711">
        <v>3</v>
      </c>
      <c r="AQ9" s="105"/>
      <c r="AR9" s="105"/>
      <c r="AS9" s="105"/>
      <c r="AT9" s="106"/>
      <c r="AU9" s="106"/>
      <c r="AV9" s="106"/>
      <c r="AW9" s="106"/>
      <c r="AX9" s="106"/>
      <c r="AY9" s="106"/>
      <c r="AZ9" s="103"/>
      <c r="BA9" s="103"/>
      <c r="BB9" s="97"/>
    </row>
    <row r="10" spans="1:54" ht="24.95" customHeight="1" thickBot="1" x14ac:dyDescent="0.3">
      <c r="A10" s="131" t="s">
        <v>276</v>
      </c>
      <c r="B10" s="87"/>
      <c r="C10" s="87"/>
      <c r="D10" s="718"/>
      <c r="E10" s="719"/>
      <c r="F10" s="147" t="s">
        <v>247</v>
      </c>
      <c r="G10" s="714" t="s">
        <v>325</v>
      </c>
      <c r="H10" s="714"/>
      <c r="I10" s="714"/>
      <c r="J10" s="714"/>
      <c r="K10" s="714"/>
      <c r="L10" s="714"/>
      <c r="M10" s="148">
        <v>3</v>
      </c>
      <c r="N10" s="148">
        <v>6</v>
      </c>
      <c r="O10" s="147">
        <v>1</v>
      </c>
      <c r="P10" s="712"/>
      <c r="Q10" s="718"/>
      <c r="R10" s="719"/>
      <c r="S10" s="147" t="s">
        <v>247</v>
      </c>
      <c r="T10" s="714" t="s">
        <v>340</v>
      </c>
      <c r="U10" s="714"/>
      <c r="V10" s="714"/>
      <c r="W10" s="714"/>
      <c r="X10" s="714"/>
      <c r="Y10" s="714"/>
      <c r="Z10" s="148">
        <v>2</v>
      </c>
      <c r="AA10" s="148">
        <v>6</v>
      </c>
      <c r="AB10" s="356">
        <v>1.1499999999999999</v>
      </c>
      <c r="AC10" s="712"/>
      <c r="AD10" s="718"/>
      <c r="AE10" s="719"/>
      <c r="AF10" s="147" t="s">
        <v>247</v>
      </c>
      <c r="AG10" s="714" t="s">
        <v>355</v>
      </c>
      <c r="AH10" s="714"/>
      <c r="AI10" s="714"/>
      <c r="AJ10" s="714"/>
      <c r="AK10" s="714"/>
      <c r="AL10" s="714"/>
      <c r="AM10" s="148">
        <v>1</v>
      </c>
      <c r="AN10" s="148">
        <v>6</v>
      </c>
      <c r="AO10" s="356">
        <v>1.3</v>
      </c>
      <c r="AP10" s="712"/>
      <c r="AQ10" s="105"/>
      <c r="AR10" s="105"/>
      <c r="AS10" s="105"/>
      <c r="AT10" s="106"/>
      <c r="AU10" s="106"/>
      <c r="AV10" s="106"/>
      <c r="AW10" s="106"/>
      <c r="AX10" s="106"/>
      <c r="AY10" s="106"/>
      <c r="AZ10" s="103"/>
      <c r="BA10" s="103"/>
      <c r="BB10" s="97"/>
    </row>
    <row r="11" spans="1:54" ht="24.95" customHeight="1" thickBot="1" x14ac:dyDescent="0.3">
      <c r="A11" s="131" t="s">
        <v>253</v>
      </c>
      <c r="B11" s="137">
        <f>'Table-IDK'!B271</f>
        <v>2.7142857142857144</v>
      </c>
      <c r="C11" s="87"/>
      <c r="D11" s="629"/>
      <c r="E11" s="630"/>
      <c r="F11" s="151" t="s">
        <v>248</v>
      </c>
      <c r="G11" s="715" t="s">
        <v>326</v>
      </c>
      <c r="H11" s="715"/>
      <c r="I11" s="715"/>
      <c r="J11" s="715"/>
      <c r="K11" s="715"/>
      <c r="L11" s="715"/>
      <c r="M11" s="152">
        <v>3</v>
      </c>
      <c r="N11" s="152">
        <v>9</v>
      </c>
      <c r="O11" s="151">
        <v>1</v>
      </c>
      <c r="P11" s="713"/>
      <c r="Q11" s="629"/>
      <c r="R11" s="630"/>
      <c r="S11" s="151" t="s">
        <v>248</v>
      </c>
      <c r="T11" s="715" t="s">
        <v>341</v>
      </c>
      <c r="U11" s="715"/>
      <c r="V11" s="715"/>
      <c r="W11" s="715"/>
      <c r="X11" s="715"/>
      <c r="Y11" s="715"/>
      <c r="Z11" s="152">
        <v>2</v>
      </c>
      <c r="AA11" s="152">
        <v>9</v>
      </c>
      <c r="AB11" s="357">
        <v>1.2</v>
      </c>
      <c r="AC11" s="713"/>
      <c r="AD11" s="629"/>
      <c r="AE11" s="630"/>
      <c r="AF11" s="151" t="s">
        <v>248</v>
      </c>
      <c r="AG11" s="715" t="s">
        <v>356</v>
      </c>
      <c r="AH11" s="715"/>
      <c r="AI11" s="715"/>
      <c r="AJ11" s="715"/>
      <c r="AK11" s="715"/>
      <c r="AL11" s="715"/>
      <c r="AM11" s="152">
        <v>1</v>
      </c>
      <c r="AN11" s="152">
        <v>8</v>
      </c>
      <c r="AO11" s="357">
        <v>1.4</v>
      </c>
      <c r="AP11" s="713"/>
      <c r="AQ11" s="105"/>
      <c r="AR11" s="105"/>
      <c r="AS11" s="105"/>
      <c r="AT11" s="106"/>
      <c r="AU11" s="106"/>
      <c r="AV11" s="106"/>
      <c r="AW11" s="106"/>
      <c r="AX11" s="106"/>
      <c r="AY11" s="106"/>
      <c r="AZ11" s="103"/>
      <c r="BA11" s="103"/>
      <c r="BB11" s="97"/>
    </row>
    <row r="12" spans="1:54" ht="24.95" customHeight="1" thickBot="1" x14ac:dyDescent="0.3">
      <c r="A12" s="131" t="s">
        <v>270</v>
      </c>
      <c r="B12" s="87"/>
      <c r="C12" s="87"/>
      <c r="D12" s="716" t="s">
        <v>256</v>
      </c>
      <c r="E12" s="717"/>
      <c r="F12" s="149" t="s">
        <v>246</v>
      </c>
      <c r="G12" s="720" t="s">
        <v>327</v>
      </c>
      <c r="H12" s="720"/>
      <c r="I12" s="720"/>
      <c r="J12" s="720"/>
      <c r="K12" s="720"/>
      <c r="L12" s="720"/>
      <c r="M12" s="150">
        <v>3</v>
      </c>
      <c r="N12" s="150">
        <v>1</v>
      </c>
      <c r="O12" s="149">
        <v>1</v>
      </c>
      <c r="P12" s="711">
        <v>1</v>
      </c>
      <c r="Q12" s="716" t="s">
        <v>256</v>
      </c>
      <c r="R12" s="717"/>
      <c r="S12" s="149" t="s">
        <v>246</v>
      </c>
      <c r="T12" s="720" t="s">
        <v>342</v>
      </c>
      <c r="U12" s="720"/>
      <c r="V12" s="720"/>
      <c r="W12" s="720"/>
      <c r="X12" s="720"/>
      <c r="Y12" s="720"/>
      <c r="Z12" s="150">
        <v>2</v>
      </c>
      <c r="AA12" s="150">
        <v>1</v>
      </c>
      <c r="AB12" s="355">
        <v>1.1000000000000001</v>
      </c>
      <c r="AC12" s="711">
        <v>2</v>
      </c>
      <c r="AD12" s="716" t="s">
        <v>256</v>
      </c>
      <c r="AE12" s="717"/>
      <c r="AF12" s="149" t="s">
        <v>246</v>
      </c>
      <c r="AG12" s="720" t="s">
        <v>357</v>
      </c>
      <c r="AH12" s="720"/>
      <c r="AI12" s="720"/>
      <c r="AJ12" s="720"/>
      <c r="AK12" s="720"/>
      <c r="AL12" s="720"/>
      <c r="AM12" s="150">
        <v>3</v>
      </c>
      <c r="AN12" s="150">
        <v>1</v>
      </c>
      <c r="AO12" s="355">
        <v>1.2</v>
      </c>
      <c r="AP12" s="711">
        <v>3</v>
      </c>
      <c r="AQ12" s="105"/>
      <c r="AR12" s="105"/>
      <c r="AS12" s="105"/>
      <c r="AT12" s="106"/>
      <c r="AU12" s="106"/>
      <c r="AV12" s="106"/>
      <c r="AW12" s="106"/>
      <c r="AX12" s="106"/>
      <c r="AY12" s="106"/>
      <c r="AZ12" s="103"/>
      <c r="BA12" s="103"/>
      <c r="BB12" s="97"/>
    </row>
    <row r="13" spans="1:54" ht="24.95" customHeight="1" thickBot="1" x14ac:dyDescent="0.3">
      <c r="A13" s="132" t="s">
        <v>256</v>
      </c>
      <c r="B13" s="137">
        <f>'Table-IDK'!B272</f>
        <v>2</v>
      </c>
      <c r="C13" s="86"/>
      <c r="D13" s="718"/>
      <c r="E13" s="719"/>
      <c r="F13" s="147" t="s">
        <v>247</v>
      </c>
      <c r="G13" s="714" t="s">
        <v>328</v>
      </c>
      <c r="H13" s="714"/>
      <c r="I13" s="714"/>
      <c r="J13" s="714"/>
      <c r="K13" s="714"/>
      <c r="L13" s="714"/>
      <c r="M13" s="148">
        <v>3</v>
      </c>
      <c r="N13" s="148">
        <v>8</v>
      </c>
      <c r="O13" s="147">
        <v>1</v>
      </c>
      <c r="P13" s="712"/>
      <c r="Q13" s="718"/>
      <c r="R13" s="719"/>
      <c r="S13" s="147" t="s">
        <v>247</v>
      </c>
      <c r="T13" s="714" t="s">
        <v>343</v>
      </c>
      <c r="U13" s="714"/>
      <c r="V13" s="714"/>
      <c r="W13" s="714"/>
      <c r="X13" s="714"/>
      <c r="Y13" s="714"/>
      <c r="Z13" s="148">
        <v>2</v>
      </c>
      <c r="AA13" s="148">
        <v>8</v>
      </c>
      <c r="AB13" s="356">
        <v>1.1499999999999999</v>
      </c>
      <c r="AC13" s="712"/>
      <c r="AD13" s="718"/>
      <c r="AE13" s="719"/>
      <c r="AF13" s="147" t="s">
        <v>247</v>
      </c>
      <c r="AG13" s="714" t="s">
        <v>358</v>
      </c>
      <c r="AH13" s="714"/>
      <c r="AI13" s="714"/>
      <c r="AJ13" s="714"/>
      <c r="AK13" s="714"/>
      <c r="AL13" s="714"/>
      <c r="AM13" s="148">
        <v>3</v>
      </c>
      <c r="AN13" s="148">
        <v>8</v>
      </c>
      <c r="AO13" s="356">
        <v>1.3</v>
      </c>
      <c r="AP13" s="712"/>
      <c r="AQ13" s="105"/>
      <c r="AR13" s="105"/>
      <c r="AS13" s="105"/>
      <c r="AT13" s="106"/>
      <c r="AU13" s="106"/>
      <c r="AV13" s="106"/>
      <c r="AW13" s="106"/>
      <c r="AX13" s="106"/>
      <c r="AY13" s="106"/>
      <c r="AZ13" s="103"/>
      <c r="BA13" s="103"/>
      <c r="BB13" s="97"/>
    </row>
    <row r="14" spans="1:54" ht="24.95" customHeight="1" thickBot="1" x14ac:dyDescent="0.3">
      <c r="A14" s="91" t="s">
        <v>284</v>
      </c>
      <c r="B14" s="137">
        <f>'Table-IDK'!B274</f>
        <v>4</v>
      </c>
      <c r="C14" s="86"/>
      <c r="D14" s="629"/>
      <c r="E14" s="630"/>
      <c r="F14" s="151" t="s">
        <v>248</v>
      </c>
      <c r="G14" s="715" t="s">
        <v>329</v>
      </c>
      <c r="H14" s="715"/>
      <c r="I14" s="715"/>
      <c r="J14" s="715"/>
      <c r="K14" s="715"/>
      <c r="L14" s="715"/>
      <c r="M14" s="152">
        <v>3</v>
      </c>
      <c r="N14" s="152">
        <v>8</v>
      </c>
      <c r="O14" s="151">
        <v>1</v>
      </c>
      <c r="P14" s="713"/>
      <c r="Q14" s="629"/>
      <c r="R14" s="630"/>
      <c r="S14" s="151" t="s">
        <v>248</v>
      </c>
      <c r="T14" s="715" t="s">
        <v>344</v>
      </c>
      <c r="U14" s="715"/>
      <c r="V14" s="715"/>
      <c r="W14" s="715"/>
      <c r="X14" s="715"/>
      <c r="Y14" s="715"/>
      <c r="Z14" s="152">
        <v>2</v>
      </c>
      <c r="AA14" s="152">
        <v>8</v>
      </c>
      <c r="AB14" s="357">
        <v>1.2</v>
      </c>
      <c r="AC14" s="713"/>
      <c r="AD14" s="629"/>
      <c r="AE14" s="630"/>
      <c r="AF14" s="151" t="s">
        <v>248</v>
      </c>
      <c r="AG14" s="715" t="s">
        <v>359</v>
      </c>
      <c r="AH14" s="715"/>
      <c r="AI14" s="715"/>
      <c r="AJ14" s="715"/>
      <c r="AK14" s="715"/>
      <c r="AL14" s="715"/>
      <c r="AM14" s="152">
        <v>3</v>
      </c>
      <c r="AN14" s="152">
        <v>8</v>
      </c>
      <c r="AO14" s="357">
        <v>1.4</v>
      </c>
      <c r="AP14" s="713"/>
      <c r="AQ14" s="105"/>
      <c r="AR14" s="105"/>
      <c r="AS14" s="105"/>
      <c r="AT14" s="106"/>
      <c r="AU14" s="106"/>
      <c r="AV14" s="106"/>
      <c r="AW14" s="106"/>
      <c r="AX14" s="106"/>
      <c r="AY14" s="106"/>
      <c r="AZ14" s="103"/>
      <c r="BA14" s="103"/>
      <c r="BB14" s="97"/>
    </row>
    <row r="15" spans="1:54" ht="24.95" customHeight="1" thickBot="1" x14ac:dyDescent="0.3">
      <c r="A15" s="130" t="s">
        <v>277</v>
      </c>
      <c r="B15" s="137">
        <f>'Table-IDK'!B273</f>
        <v>2.5</v>
      </c>
      <c r="C15" s="86"/>
      <c r="D15" s="716" t="s">
        <v>253</v>
      </c>
      <c r="E15" s="717"/>
      <c r="F15" s="149" t="s">
        <v>246</v>
      </c>
      <c r="G15" s="720" t="s">
        <v>330</v>
      </c>
      <c r="H15" s="720"/>
      <c r="I15" s="720"/>
      <c r="J15" s="720"/>
      <c r="K15" s="720"/>
      <c r="L15" s="720"/>
      <c r="M15" s="150">
        <v>1</v>
      </c>
      <c r="N15" s="150">
        <v>10</v>
      </c>
      <c r="O15" s="149">
        <v>1</v>
      </c>
      <c r="P15" s="711">
        <v>1</v>
      </c>
      <c r="Q15" s="716" t="s">
        <v>253</v>
      </c>
      <c r="R15" s="717"/>
      <c r="S15" s="149" t="s">
        <v>246</v>
      </c>
      <c r="T15" s="720" t="s">
        <v>345</v>
      </c>
      <c r="U15" s="720"/>
      <c r="V15" s="720"/>
      <c r="W15" s="720"/>
      <c r="X15" s="720"/>
      <c r="Y15" s="720"/>
      <c r="Z15" s="150">
        <v>1</v>
      </c>
      <c r="AA15" s="150">
        <v>10</v>
      </c>
      <c r="AB15" s="355">
        <v>1.1000000000000001</v>
      </c>
      <c r="AC15" s="711">
        <v>2</v>
      </c>
      <c r="AD15" s="716" t="s">
        <v>253</v>
      </c>
      <c r="AE15" s="717"/>
      <c r="AF15" s="149" t="s">
        <v>246</v>
      </c>
      <c r="AG15" s="720" t="s">
        <v>360</v>
      </c>
      <c r="AH15" s="720"/>
      <c r="AI15" s="720"/>
      <c r="AJ15" s="720"/>
      <c r="AK15" s="720"/>
      <c r="AL15" s="720"/>
      <c r="AM15" s="150">
        <v>1</v>
      </c>
      <c r="AN15" s="150">
        <v>10</v>
      </c>
      <c r="AO15" s="355">
        <v>1.2</v>
      </c>
      <c r="AP15" s="711">
        <v>3</v>
      </c>
      <c r="AQ15" s="105"/>
      <c r="AR15" s="105"/>
      <c r="AS15" s="105"/>
      <c r="AT15" s="106"/>
      <c r="AU15" s="106"/>
      <c r="AV15" s="106"/>
      <c r="AW15" s="106"/>
      <c r="AX15" s="106"/>
      <c r="AY15" s="106"/>
      <c r="AZ15" s="103"/>
      <c r="BA15" s="103"/>
      <c r="BB15" s="97"/>
    </row>
    <row r="16" spans="1:54" ht="24.95" customHeight="1" x14ac:dyDescent="0.25">
      <c r="A16" s="131" t="s">
        <v>278</v>
      </c>
      <c r="B16" s="86"/>
      <c r="C16" s="86"/>
      <c r="D16" s="718"/>
      <c r="E16" s="719"/>
      <c r="F16" s="147" t="s">
        <v>247</v>
      </c>
      <c r="G16" s="714" t="s">
        <v>331</v>
      </c>
      <c r="H16" s="714"/>
      <c r="I16" s="714"/>
      <c r="J16" s="714"/>
      <c r="K16" s="714"/>
      <c r="L16" s="714"/>
      <c r="M16" s="148">
        <v>1</v>
      </c>
      <c r="N16" s="148">
        <v>10</v>
      </c>
      <c r="O16" s="147">
        <v>1</v>
      </c>
      <c r="P16" s="712"/>
      <c r="Q16" s="718"/>
      <c r="R16" s="719"/>
      <c r="S16" s="147" t="s">
        <v>247</v>
      </c>
      <c r="T16" s="714" t="s">
        <v>346</v>
      </c>
      <c r="U16" s="714"/>
      <c r="V16" s="714"/>
      <c r="W16" s="714"/>
      <c r="X16" s="714"/>
      <c r="Y16" s="714"/>
      <c r="Z16" s="148">
        <v>1</v>
      </c>
      <c r="AA16" s="148">
        <v>10</v>
      </c>
      <c r="AB16" s="356">
        <v>1.1499999999999999</v>
      </c>
      <c r="AC16" s="712"/>
      <c r="AD16" s="718"/>
      <c r="AE16" s="719"/>
      <c r="AF16" s="147" t="s">
        <v>247</v>
      </c>
      <c r="AG16" s="714" t="s">
        <v>346</v>
      </c>
      <c r="AH16" s="714"/>
      <c r="AI16" s="714"/>
      <c r="AJ16" s="714"/>
      <c r="AK16" s="714"/>
      <c r="AL16" s="714"/>
      <c r="AM16" s="148">
        <v>1</v>
      </c>
      <c r="AN16" s="148">
        <v>10</v>
      </c>
      <c r="AO16" s="356">
        <v>1.3</v>
      </c>
      <c r="AP16" s="712"/>
      <c r="AQ16" s="105"/>
      <c r="AR16" s="105"/>
      <c r="AS16" s="105"/>
      <c r="AT16" s="106"/>
      <c r="AU16" s="106"/>
      <c r="AV16" s="106"/>
      <c r="AW16" s="106"/>
      <c r="AX16" s="106"/>
      <c r="AY16" s="106"/>
      <c r="AZ16" s="103"/>
      <c r="BA16" s="103"/>
      <c r="BB16" s="97"/>
    </row>
    <row r="17" spans="1:54" ht="24.95" customHeight="1" thickBot="1" x14ac:dyDescent="0.3">
      <c r="A17" s="131" t="s">
        <v>281</v>
      </c>
      <c r="B17" s="86"/>
      <c r="C17" s="86"/>
      <c r="D17" s="629"/>
      <c r="E17" s="630"/>
      <c r="F17" s="151" t="s">
        <v>248</v>
      </c>
      <c r="G17" s="715" t="s">
        <v>332</v>
      </c>
      <c r="H17" s="715"/>
      <c r="I17" s="715"/>
      <c r="J17" s="715"/>
      <c r="K17" s="715"/>
      <c r="L17" s="715"/>
      <c r="M17" s="152">
        <v>1</v>
      </c>
      <c r="N17" s="152">
        <v>8</v>
      </c>
      <c r="O17" s="151">
        <v>1</v>
      </c>
      <c r="P17" s="713"/>
      <c r="Q17" s="629"/>
      <c r="R17" s="630"/>
      <c r="S17" s="151" t="s">
        <v>248</v>
      </c>
      <c r="T17" s="715" t="s">
        <v>347</v>
      </c>
      <c r="U17" s="715"/>
      <c r="V17" s="715"/>
      <c r="W17" s="715"/>
      <c r="X17" s="715"/>
      <c r="Y17" s="715"/>
      <c r="Z17" s="152">
        <v>1</v>
      </c>
      <c r="AA17" s="152">
        <v>8</v>
      </c>
      <c r="AB17" s="357">
        <v>1.2</v>
      </c>
      <c r="AC17" s="713"/>
      <c r="AD17" s="629"/>
      <c r="AE17" s="630"/>
      <c r="AF17" s="151" t="s">
        <v>248</v>
      </c>
      <c r="AG17" s="715" t="s">
        <v>322</v>
      </c>
      <c r="AH17" s="715"/>
      <c r="AI17" s="715"/>
      <c r="AJ17" s="715"/>
      <c r="AK17" s="715"/>
      <c r="AL17" s="715"/>
      <c r="AM17" s="152">
        <v>1</v>
      </c>
      <c r="AN17" s="152">
        <v>8</v>
      </c>
      <c r="AO17" s="357">
        <v>1.4</v>
      </c>
      <c r="AP17" s="713"/>
      <c r="AQ17" s="105"/>
      <c r="AR17" s="105"/>
      <c r="AS17" s="105"/>
      <c r="AT17" s="106"/>
      <c r="AU17" s="106"/>
      <c r="AV17" s="106"/>
      <c r="AW17" s="106"/>
      <c r="AX17" s="106"/>
      <c r="AY17" s="106"/>
      <c r="AZ17" s="103"/>
      <c r="BA17" s="103"/>
      <c r="BB17" s="97"/>
    </row>
    <row r="18" spans="1:54" ht="24.95" customHeight="1" x14ac:dyDescent="0.25">
      <c r="A18" s="131" t="s">
        <v>279</v>
      </c>
      <c r="B18" s="86"/>
      <c r="C18" s="86"/>
      <c r="D18" s="716" t="s">
        <v>270</v>
      </c>
      <c r="E18" s="717"/>
      <c r="F18" s="149" t="s">
        <v>246</v>
      </c>
      <c r="G18" s="720" t="s">
        <v>333</v>
      </c>
      <c r="H18" s="720"/>
      <c r="I18" s="720"/>
      <c r="J18" s="720"/>
      <c r="K18" s="720"/>
      <c r="L18" s="720"/>
      <c r="M18" s="150">
        <v>1</v>
      </c>
      <c r="N18" s="150">
        <v>30</v>
      </c>
      <c r="O18" s="149">
        <v>1</v>
      </c>
      <c r="P18" s="711">
        <v>1</v>
      </c>
      <c r="Q18" s="716" t="s">
        <v>270</v>
      </c>
      <c r="R18" s="717"/>
      <c r="S18" s="149" t="s">
        <v>246</v>
      </c>
      <c r="T18" s="720" t="s">
        <v>348</v>
      </c>
      <c r="U18" s="720"/>
      <c r="V18" s="720"/>
      <c r="W18" s="720"/>
      <c r="X18" s="720"/>
      <c r="Y18" s="720"/>
      <c r="Z18" s="150">
        <v>1</v>
      </c>
      <c r="AA18" s="150">
        <v>30</v>
      </c>
      <c r="AB18" s="355">
        <v>1.1000000000000001</v>
      </c>
      <c r="AC18" s="711">
        <v>2</v>
      </c>
      <c r="AD18" s="716" t="s">
        <v>270</v>
      </c>
      <c r="AE18" s="717"/>
      <c r="AF18" s="149" t="s">
        <v>246</v>
      </c>
      <c r="AG18" s="720" t="s">
        <v>361</v>
      </c>
      <c r="AH18" s="720"/>
      <c r="AI18" s="720"/>
      <c r="AJ18" s="720"/>
      <c r="AK18" s="720"/>
      <c r="AL18" s="720"/>
      <c r="AM18" s="150">
        <v>1</v>
      </c>
      <c r="AN18" s="150">
        <v>30</v>
      </c>
      <c r="AO18" s="355">
        <v>1.2</v>
      </c>
      <c r="AP18" s="711">
        <v>3</v>
      </c>
      <c r="AQ18" s="105"/>
      <c r="AR18" s="105"/>
      <c r="AS18" s="105"/>
      <c r="AT18" s="106"/>
      <c r="AU18" s="106"/>
      <c r="AV18" s="106"/>
      <c r="AW18" s="106"/>
      <c r="AX18" s="106"/>
      <c r="AY18" s="106"/>
      <c r="AZ18" s="103"/>
      <c r="BA18" s="103"/>
      <c r="BB18" s="97"/>
    </row>
    <row r="19" spans="1:54" ht="24.95" customHeight="1" x14ac:dyDescent="0.25">
      <c r="A19" s="131" t="s">
        <v>280</v>
      </c>
      <c r="B19" s="86"/>
      <c r="C19" s="86"/>
      <c r="D19" s="718"/>
      <c r="E19" s="719"/>
      <c r="F19" s="147" t="s">
        <v>247</v>
      </c>
      <c r="G19" s="714" t="s">
        <v>334</v>
      </c>
      <c r="H19" s="714"/>
      <c r="I19" s="714"/>
      <c r="J19" s="714"/>
      <c r="K19" s="714"/>
      <c r="L19" s="714"/>
      <c r="M19" s="148">
        <v>1</v>
      </c>
      <c r="N19" s="148">
        <v>30</v>
      </c>
      <c r="O19" s="147">
        <v>1</v>
      </c>
      <c r="P19" s="712"/>
      <c r="Q19" s="718"/>
      <c r="R19" s="719"/>
      <c r="S19" s="147" t="s">
        <v>247</v>
      </c>
      <c r="T19" s="714" t="s">
        <v>349</v>
      </c>
      <c r="U19" s="714"/>
      <c r="V19" s="714"/>
      <c r="W19" s="714"/>
      <c r="X19" s="714"/>
      <c r="Y19" s="714"/>
      <c r="Z19" s="148">
        <v>1</v>
      </c>
      <c r="AA19" s="148">
        <v>30</v>
      </c>
      <c r="AB19" s="356">
        <v>1.1499999999999999</v>
      </c>
      <c r="AC19" s="712"/>
      <c r="AD19" s="718"/>
      <c r="AE19" s="719"/>
      <c r="AF19" s="147" t="s">
        <v>247</v>
      </c>
      <c r="AG19" s="714" t="s">
        <v>362</v>
      </c>
      <c r="AH19" s="714"/>
      <c r="AI19" s="714"/>
      <c r="AJ19" s="714"/>
      <c r="AK19" s="714"/>
      <c r="AL19" s="714"/>
      <c r="AM19" s="148">
        <v>1</v>
      </c>
      <c r="AN19" s="148">
        <v>30</v>
      </c>
      <c r="AO19" s="356">
        <v>1.3</v>
      </c>
      <c r="AP19" s="712"/>
      <c r="AQ19" s="105"/>
      <c r="AR19" s="105"/>
      <c r="AS19" s="105"/>
      <c r="AT19" s="106"/>
      <c r="AU19" s="106"/>
      <c r="AV19" s="106"/>
      <c r="AW19" s="106"/>
      <c r="AX19" s="106"/>
      <c r="AY19" s="106"/>
      <c r="AZ19" s="103"/>
      <c r="BA19" s="103"/>
      <c r="BB19" s="97"/>
    </row>
    <row r="20" spans="1:54" ht="24.95" customHeight="1" thickBot="1" x14ac:dyDescent="0.3">
      <c r="A20" s="133" t="s">
        <v>282</v>
      </c>
      <c r="B20" s="86"/>
      <c r="C20" s="86"/>
      <c r="D20" s="629"/>
      <c r="E20" s="630"/>
      <c r="F20" s="151" t="s">
        <v>248</v>
      </c>
      <c r="G20" s="715" t="s">
        <v>335</v>
      </c>
      <c r="H20" s="715"/>
      <c r="I20" s="715"/>
      <c r="J20" s="715"/>
      <c r="K20" s="715"/>
      <c r="L20" s="715"/>
      <c r="M20" s="152">
        <v>2</v>
      </c>
      <c r="N20" s="152">
        <v>15</v>
      </c>
      <c r="O20" s="151">
        <v>1</v>
      </c>
      <c r="P20" s="713"/>
      <c r="Q20" s="629"/>
      <c r="R20" s="630"/>
      <c r="S20" s="151" t="s">
        <v>248</v>
      </c>
      <c r="T20" s="715" t="s">
        <v>350</v>
      </c>
      <c r="U20" s="715"/>
      <c r="V20" s="715"/>
      <c r="W20" s="715"/>
      <c r="X20" s="715"/>
      <c r="Y20" s="715"/>
      <c r="Z20" s="152">
        <v>2</v>
      </c>
      <c r="AA20" s="152">
        <v>15</v>
      </c>
      <c r="AB20" s="357">
        <v>1.2</v>
      </c>
      <c r="AC20" s="713"/>
      <c r="AD20" s="629"/>
      <c r="AE20" s="630"/>
      <c r="AF20" s="151" t="s">
        <v>248</v>
      </c>
      <c r="AG20" s="715" t="s">
        <v>363</v>
      </c>
      <c r="AH20" s="715"/>
      <c r="AI20" s="715"/>
      <c r="AJ20" s="715"/>
      <c r="AK20" s="715"/>
      <c r="AL20" s="715"/>
      <c r="AM20" s="152">
        <v>2</v>
      </c>
      <c r="AN20" s="152">
        <v>15</v>
      </c>
      <c r="AO20" s="357">
        <v>1.4</v>
      </c>
      <c r="AP20" s="713"/>
      <c r="AQ20" s="105"/>
      <c r="AR20" s="105"/>
      <c r="AS20" s="105"/>
      <c r="AT20" s="106"/>
      <c r="AU20" s="106"/>
      <c r="AV20" s="106"/>
      <c r="AW20" s="106"/>
      <c r="AX20" s="106"/>
      <c r="AY20" s="106"/>
      <c r="AZ20" s="103"/>
      <c r="BA20" s="103"/>
      <c r="BB20" s="97"/>
    </row>
    <row r="21" spans="1:54" ht="9.75" customHeight="1" x14ac:dyDescent="0.25">
      <c r="A21" s="141"/>
      <c r="B21" s="86"/>
      <c r="C21" s="134" t="s">
        <v>296</v>
      </c>
      <c r="D21" s="725" t="s">
        <v>284</v>
      </c>
      <c r="E21" s="725"/>
      <c r="F21" s="103"/>
      <c r="G21" s="726"/>
      <c r="H21" s="726"/>
      <c r="I21" s="726"/>
      <c r="J21" s="726"/>
      <c r="K21" s="726"/>
      <c r="L21" s="726"/>
      <c r="M21" s="103"/>
      <c r="N21" s="142">
        <v>1</v>
      </c>
      <c r="O21" s="103"/>
      <c r="P21" s="111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43">
        <v>2</v>
      </c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43">
        <v>3</v>
      </c>
      <c r="AO21" s="110"/>
      <c r="AQ21" s="105"/>
      <c r="AR21" s="105"/>
      <c r="AS21" s="105"/>
      <c r="AT21" s="106"/>
      <c r="AU21" s="106"/>
      <c r="AV21" s="106"/>
      <c r="AW21" s="106"/>
      <c r="AX21" s="106"/>
      <c r="AY21" s="106"/>
      <c r="AZ21" s="103"/>
      <c r="BA21" s="103"/>
      <c r="BB21" s="97"/>
    </row>
    <row r="22" spans="1:54" ht="9.75" customHeight="1" x14ac:dyDescent="0.25">
      <c r="A22" s="141"/>
      <c r="B22" s="86"/>
      <c r="C22" s="134" t="s">
        <v>295</v>
      </c>
      <c r="D22" s="725"/>
      <c r="E22" s="725"/>
      <c r="F22" s="103"/>
      <c r="G22" s="726"/>
      <c r="H22" s="726"/>
      <c r="I22" s="726"/>
      <c r="J22" s="726"/>
      <c r="K22" s="726"/>
      <c r="L22" s="726"/>
      <c r="M22" s="142">
        <v>1</v>
      </c>
      <c r="N22" s="103"/>
      <c r="O22" s="103"/>
      <c r="P22" s="111"/>
      <c r="Q22" s="110"/>
      <c r="R22" s="110"/>
      <c r="S22" s="110"/>
      <c r="T22" s="110"/>
      <c r="U22" s="110"/>
      <c r="V22" s="110"/>
      <c r="W22" s="110"/>
      <c r="X22" s="110"/>
      <c r="Y22" s="110"/>
      <c r="Z22" s="143">
        <v>2</v>
      </c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43">
        <v>3</v>
      </c>
      <c r="AN22" s="110"/>
      <c r="AO22" s="110"/>
      <c r="AQ22" s="105"/>
      <c r="AR22" s="105"/>
      <c r="AS22" s="105"/>
      <c r="AT22" s="106"/>
      <c r="AU22" s="106"/>
      <c r="AV22" s="106"/>
      <c r="AW22" s="106"/>
      <c r="AX22" s="106"/>
      <c r="AY22" s="106"/>
      <c r="AZ22" s="103"/>
      <c r="BA22" s="103"/>
      <c r="BB22" s="97"/>
    </row>
    <row r="23" spans="1:54" ht="9.75" customHeight="1" x14ac:dyDescent="0.25">
      <c r="A23" s="141"/>
      <c r="B23" s="86"/>
      <c r="C23" s="134" t="s">
        <v>702</v>
      </c>
      <c r="D23" s="725"/>
      <c r="E23" s="725"/>
      <c r="F23" s="103"/>
      <c r="G23" s="340"/>
      <c r="H23" s="340"/>
      <c r="I23" s="340"/>
      <c r="J23" s="340"/>
      <c r="K23" s="340"/>
      <c r="L23" s="340"/>
      <c r="M23" s="145"/>
      <c r="N23" s="103"/>
      <c r="O23" s="142">
        <v>1</v>
      </c>
      <c r="P23" s="111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43">
        <v>2</v>
      </c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43">
        <v>3</v>
      </c>
      <c r="AQ23" s="105"/>
      <c r="AR23" s="105"/>
      <c r="AS23" s="105"/>
      <c r="AT23" s="106"/>
      <c r="AU23" s="106"/>
      <c r="AV23" s="106"/>
      <c r="AW23" s="106"/>
      <c r="AX23" s="106"/>
      <c r="AY23" s="106"/>
      <c r="AZ23" s="103"/>
      <c r="BA23" s="103"/>
      <c r="BB23" s="339"/>
    </row>
    <row r="24" spans="1:54" ht="9.75" customHeight="1" thickBot="1" x14ac:dyDescent="0.3">
      <c r="A24" s="86"/>
      <c r="B24" s="86"/>
      <c r="C24" s="134" t="s">
        <v>294</v>
      </c>
      <c r="D24" s="725"/>
      <c r="E24" s="725"/>
      <c r="F24" s="103"/>
      <c r="G24" s="142">
        <v>1</v>
      </c>
      <c r="H24" s="145"/>
      <c r="I24" s="106"/>
      <c r="J24" s="106"/>
      <c r="K24" s="106"/>
      <c r="L24" s="106"/>
      <c r="M24" s="103"/>
      <c r="N24" s="103"/>
      <c r="O24" s="103"/>
      <c r="P24" s="111"/>
      <c r="Q24" s="110"/>
      <c r="R24" s="110"/>
      <c r="S24" s="110"/>
      <c r="T24" s="143">
        <v>2</v>
      </c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43">
        <v>3</v>
      </c>
      <c r="AH24" s="110"/>
      <c r="AI24" s="110"/>
      <c r="AJ24" s="110"/>
      <c r="AK24" s="110"/>
      <c r="AL24" s="110"/>
      <c r="AM24" s="110"/>
      <c r="AN24" s="110"/>
      <c r="AO24" s="110"/>
      <c r="AQ24" s="105"/>
      <c r="AR24" s="105"/>
      <c r="AS24" s="105"/>
      <c r="AT24" s="106"/>
      <c r="AU24" s="106"/>
      <c r="AV24" s="106"/>
      <c r="AW24" s="106"/>
      <c r="AX24" s="106"/>
      <c r="AY24" s="106"/>
      <c r="AZ24" s="103"/>
      <c r="BA24" s="103"/>
      <c r="BB24" s="97"/>
    </row>
    <row r="25" spans="1:54" ht="24.95" customHeight="1" thickBot="1" x14ac:dyDescent="0.3">
      <c r="A25" s="127" t="s">
        <v>293</v>
      </c>
      <c r="B25" s="135">
        <f>КИДР!P6</f>
        <v>3</v>
      </c>
      <c r="C25" s="86"/>
      <c r="D25" s="716" t="s">
        <v>277</v>
      </c>
      <c r="E25" s="717"/>
      <c r="F25" s="149" t="s">
        <v>246</v>
      </c>
      <c r="G25" s="720" t="s">
        <v>364</v>
      </c>
      <c r="H25" s="720"/>
      <c r="I25" s="720"/>
      <c r="J25" s="720"/>
      <c r="K25" s="720"/>
      <c r="L25" s="720"/>
      <c r="M25" s="150">
        <v>1</v>
      </c>
      <c r="N25" s="150">
        <v>30</v>
      </c>
      <c r="O25" s="138">
        <v>1</v>
      </c>
      <c r="P25" s="107"/>
      <c r="Q25" s="716" t="s">
        <v>277</v>
      </c>
      <c r="R25" s="717"/>
      <c r="S25" s="149" t="s">
        <v>246</v>
      </c>
      <c r="T25" s="720" t="s">
        <v>382</v>
      </c>
      <c r="U25" s="720"/>
      <c r="V25" s="720"/>
      <c r="W25" s="720"/>
      <c r="X25" s="720"/>
      <c r="Y25" s="720"/>
      <c r="Z25" s="150">
        <v>1</v>
      </c>
      <c r="AA25" s="150">
        <v>25</v>
      </c>
      <c r="AB25" s="138">
        <v>1</v>
      </c>
      <c r="AC25" s="104"/>
      <c r="AD25" s="716" t="s">
        <v>277</v>
      </c>
      <c r="AE25" s="717"/>
      <c r="AF25" s="149" t="s">
        <v>246</v>
      </c>
      <c r="AG25" s="720" t="s">
        <v>399</v>
      </c>
      <c r="AH25" s="720"/>
      <c r="AI25" s="720"/>
      <c r="AJ25" s="720"/>
      <c r="AK25" s="720"/>
      <c r="AL25" s="720"/>
      <c r="AM25" s="150">
        <v>1</v>
      </c>
      <c r="AN25" s="150">
        <v>20</v>
      </c>
      <c r="AO25" s="138">
        <v>1</v>
      </c>
      <c r="AQ25" s="105"/>
      <c r="AR25" s="105"/>
      <c r="AS25" s="105"/>
      <c r="AT25" s="106"/>
      <c r="AU25" s="106"/>
      <c r="AV25" s="106"/>
      <c r="AW25" s="106"/>
      <c r="AX25" s="106"/>
      <c r="AY25" s="106"/>
      <c r="AZ25" s="103"/>
      <c r="BA25" s="103"/>
      <c r="BB25" s="97"/>
    </row>
    <row r="26" spans="1:54" ht="24.95" customHeight="1" thickBot="1" x14ac:dyDescent="0.3">
      <c r="A26" s="127" t="s">
        <v>271</v>
      </c>
      <c r="B26" s="137">
        <f>'Table-IDK'!B275</f>
        <v>4</v>
      </c>
      <c r="C26" s="86"/>
      <c r="D26" s="718"/>
      <c r="E26" s="719"/>
      <c r="F26" s="147" t="s">
        <v>247</v>
      </c>
      <c r="G26" s="714" t="s">
        <v>365</v>
      </c>
      <c r="H26" s="714"/>
      <c r="I26" s="714"/>
      <c r="J26" s="714"/>
      <c r="K26" s="714"/>
      <c r="L26" s="714"/>
      <c r="M26" s="148">
        <v>1</v>
      </c>
      <c r="N26" s="148">
        <v>25</v>
      </c>
      <c r="O26" s="139">
        <v>1</v>
      </c>
      <c r="P26" s="107"/>
      <c r="Q26" s="718"/>
      <c r="R26" s="719"/>
      <c r="S26" s="147" t="s">
        <v>247</v>
      </c>
      <c r="T26" s="714" t="s">
        <v>383</v>
      </c>
      <c r="U26" s="714"/>
      <c r="V26" s="714"/>
      <c r="W26" s="714"/>
      <c r="X26" s="714"/>
      <c r="Y26" s="714"/>
      <c r="Z26" s="148">
        <v>1</v>
      </c>
      <c r="AA26" s="148">
        <v>20</v>
      </c>
      <c r="AB26" s="139">
        <v>1</v>
      </c>
      <c r="AC26" s="104"/>
      <c r="AD26" s="718"/>
      <c r="AE26" s="719"/>
      <c r="AF26" s="147" t="s">
        <v>247</v>
      </c>
      <c r="AG26" s="714" t="s">
        <v>400</v>
      </c>
      <c r="AH26" s="714"/>
      <c r="AI26" s="714"/>
      <c r="AJ26" s="714"/>
      <c r="AK26" s="714"/>
      <c r="AL26" s="714"/>
      <c r="AM26" s="148">
        <v>1</v>
      </c>
      <c r="AN26" s="148">
        <v>15</v>
      </c>
      <c r="AO26" s="139">
        <v>1</v>
      </c>
      <c r="AQ26" s="105"/>
      <c r="AR26" s="105"/>
      <c r="AS26" s="105"/>
      <c r="AT26" s="106"/>
      <c r="AU26" s="106"/>
      <c r="AV26" s="106"/>
      <c r="AW26" s="106"/>
      <c r="AX26" s="106"/>
      <c r="AY26" s="106"/>
      <c r="AZ26" s="103"/>
      <c r="BA26" s="103"/>
      <c r="BB26" s="97"/>
    </row>
    <row r="27" spans="1:54" ht="24.95" customHeight="1" thickBot="1" x14ac:dyDescent="0.3">
      <c r="A27" s="86"/>
      <c r="B27" s="86"/>
      <c r="C27" s="86"/>
      <c r="D27" s="629"/>
      <c r="E27" s="630"/>
      <c r="F27" s="151" t="s">
        <v>248</v>
      </c>
      <c r="G27" s="715" t="s">
        <v>366</v>
      </c>
      <c r="H27" s="715"/>
      <c r="I27" s="715"/>
      <c r="J27" s="715"/>
      <c r="K27" s="715"/>
      <c r="L27" s="715"/>
      <c r="M27" s="152">
        <v>1</v>
      </c>
      <c r="N27" s="152">
        <v>20</v>
      </c>
      <c r="O27" s="140">
        <v>1</v>
      </c>
      <c r="P27" s="107"/>
      <c r="Q27" s="629"/>
      <c r="R27" s="630"/>
      <c r="S27" s="151" t="s">
        <v>248</v>
      </c>
      <c r="T27" s="715" t="s">
        <v>384</v>
      </c>
      <c r="U27" s="715"/>
      <c r="V27" s="715"/>
      <c r="W27" s="715"/>
      <c r="X27" s="715"/>
      <c r="Y27" s="715"/>
      <c r="Z27" s="152">
        <v>1</v>
      </c>
      <c r="AA27" s="152">
        <v>15</v>
      </c>
      <c r="AB27" s="140">
        <v>1</v>
      </c>
      <c r="AC27" s="104"/>
      <c r="AD27" s="629"/>
      <c r="AE27" s="630"/>
      <c r="AF27" s="151" t="s">
        <v>248</v>
      </c>
      <c r="AG27" s="715" t="s">
        <v>401</v>
      </c>
      <c r="AH27" s="715"/>
      <c r="AI27" s="715"/>
      <c r="AJ27" s="715"/>
      <c r="AK27" s="715"/>
      <c r="AL27" s="715"/>
      <c r="AM27" s="152">
        <v>1</v>
      </c>
      <c r="AN27" s="152">
        <v>10</v>
      </c>
      <c r="AO27" s="140">
        <v>1</v>
      </c>
      <c r="AQ27" s="105"/>
      <c r="AR27" s="105"/>
      <c r="AS27" s="105"/>
      <c r="AT27" s="106"/>
      <c r="AU27" s="106"/>
      <c r="AV27" s="106"/>
      <c r="AW27" s="106"/>
      <c r="AX27" s="106"/>
      <c r="AY27" s="106"/>
      <c r="AZ27" s="103"/>
      <c r="BA27" s="103"/>
      <c r="BB27" s="97"/>
    </row>
    <row r="28" spans="1:54" ht="24.95" customHeight="1" thickBot="1" x14ac:dyDescent="0.3">
      <c r="A28" s="127" t="s">
        <v>292</v>
      </c>
      <c r="B28" s="136">
        <f>IF(((B25+B26)/2)&lt;3,1,IF(((B25+B26)/2)&gt;4,3,2))</f>
        <v>2</v>
      </c>
      <c r="C28" s="86"/>
      <c r="D28" s="716" t="s">
        <v>278</v>
      </c>
      <c r="E28" s="717"/>
      <c r="F28" s="149" t="s">
        <v>246</v>
      </c>
      <c r="G28" s="720" t="s">
        <v>367</v>
      </c>
      <c r="H28" s="720"/>
      <c r="I28" s="720"/>
      <c r="J28" s="720"/>
      <c r="K28" s="720"/>
      <c r="L28" s="720"/>
      <c r="M28" s="150">
        <v>1</v>
      </c>
      <c r="N28" s="150">
        <v>30</v>
      </c>
      <c r="O28" s="138">
        <v>1</v>
      </c>
      <c r="P28" s="107"/>
      <c r="Q28" s="716" t="s">
        <v>278</v>
      </c>
      <c r="R28" s="717"/>
      <c r="S28" s="149" t="s">
        <v>246</v>
      </c>
      <c r="T28" s="720" t="s">
        <v>385</v>
      </c>
      <c r="U28" s="720"/>
      <c r="V28" s="720"/>
      <c r="W28" s="720"/>
      <c r="X28" s="720"/>
      <c r="Y28" s="720"/>
      <c r="Z28" s="150">
        <v>1</v>
      </c>
      <c r="AA28" s="150">
        <v>30</v>
      </c>
      <c r="AB28" s="138">
        <v>1</v>
      </c>
      <c r="AC28" s="104"/>
      <c r="AD28" s="716" t="s">
        <v>278</v>
      </c>
      <c r="AE28" s="717"/>
      <c r="AF28" s="149" t="s">
        <v>246</v>
      </c>
      <c r="AG28" s="720" t="s">
        <v>402</v>
      </c>
      <c r="AH28" s="720"/>
      <c r="AI28" s="720"/>
      <c r="AJ28" s="720"/>
      <c r="AK28" s="720"/>
      <c r="AL28" s="720"/>
      <c r="AM28" s="150">
        <v>1</v>
      </c>
      <c r="AN28" s="150">
        <v>30</v>
      </c>
      <c r="AO28" s="138">
        <v>1</v>
      </c>
    </row>
    <row r="29" spans="1:54" ht="24.95" customHeight="1" x14ac:dyDescent="0.25">
      <c r="A29" s="86"/>
      <c r="B29" s="86"/>
      <c r="C29" s="86"/>
      <c r="D29" s="718"/>
      <c r="E29" s="719"/>
      <c r="F29" s="147" t="s">
        <v>247</v>
      </c>
      <c r="G29" s="714" t="s">
        <v>368</v>
      </c>
      <c r="H29" s="714"/>
      <c r="I29" s="714"/>
      <c r="J29" s="714"/>
      <c r="K29" s="714"/>
      <c r="L29" s="714"/>
      <c r="M29" s="148">
        <v>1</v>
      </c>
      <c r="N29" s="148">
        <v>25</v>
      </c>
      <c r="O29" s="139">
        <v>1</v>
      </c>
      <c r="P29" s="107"/>
      <c r="Q29" s="718"/>
      <c r="R29" s="719"/>
      <c r="S29" s="147" t="s">
        <v>247</v>
      </c>
      <c r="T29" s="714" t="s">
        <v>386</v>
      </c>
      <c r="U29" s="714"/>
      <c r="V29" s="714"/>
      <c r="W29" s="714"/>
      <c r="X29" s="714"/>
      <c r="Y29" s="714"/>
      <c r="Z29" s="148">
        <v>1</v>
      </c>
      <c r="AA29" s="148">
        <v>25</v>
      </c>
      <c r="AB29" s="139">
        <v>1</v>
      </c>
      <c r="AC29" s="104"/>
      <c r="AD29" s="718"/>
      <c r="AE29" s="719"/>
      <c r="AF29" s="147" t="s">
        <v>247</v>
      </c>
      <c r="AG29" s="714" t="s">
        <v>403</v>
      </c>
      <c r="AH29" s="714"/>
      <c r="AI29" s="714"/>
      <c r="AJ29" s="714"/>
      <c r="AK29" s="714"/>
      <c r="AL29" s="714"/>
      <c r="AM29" s="148">
        <v>1</v>
      </c>
      <c r="AN29" s="148">
        <v>25</v>
      </c>
      <c r="AO29" s="139">
        <v>1</v>
      </c>
    </row>
    <row r="30" spans="1:54" ht="24.95" customHeight="1" thickBot="1" x14ac:dyDescent="0.3">
      <c r="D30" s="629"/>
      <c r="E30" s="630"/>
      <c r="F30" s="151" t="s">
        <v>248</v>
      </c>
      <c r="G30" s="715" t="s">
        <v>369</v>
      </c>
      <c r="H30" s="715"/>
      <c r="I30" s="715"/>
      <c r="J30" s="715"/>
      <c r="K30" s="715"/>
      <c r="L30" s="715"/>
      <c r="M30" s="152">
        <v>1</v>
      </c>
      <c r="N30" s="152">
        <v>20</v>
      </c>
      <c r="O30" s="140">
        <v>1</v>
      </c>
      <c r="P30" s="107"/>
      <c r="Q30" s="629"/>
      <c r="R30" s="630"/>
      <c r="S30" s="151" t="s">
        <v>248</v>
      </c>
      <c r="T30" s="715" t="s">
        <v>387</v>
      </c>
      <c r="U30" s="715"/>
      <c r="V30" s="715"/>
      <c r="W30" s="715"/>
      <c r="X30" s="715"/>
      <c r="Y30" s="715"/>
      <c r="Z30" s="152">
        <v>1</v>
      </c>
      <c r="AA30" s="152">
        <v>20</v>
      </c>
      <c r="AB30" s="140">
        <v>1</v>
      </c>
      <c r="AC30" s="104"/>
      <c r="AD30" s="629"/>
      <c r="AE30" s="630"/>
      <c r="AF30" s="151" t="s">
        <v>248</v>
      </c>
      <c r="AG30" s="715" t="s">
        <v>404</v>
      </c>
      <c r="AH30" s="715"/>
      <c r="AI30" s="715"/>
      <c r="AJ30" s="715"/>
      <c r="AK30" s="715"/>
      <c r="AL30" s="715"/>
      <c r="AM30" s="152">
        <v>1</v>
      </c>
      <c r="AN30" s="152">
        <v>20</v>
      </c>
      <c r="AO30" s="140">
        <v>1</v>
      </c>
    </row>
    <row r="31" spans="1:54" ht="24.95" customHeight="1" x14ac:dyDescent="0.25">
      <c r="D31" s="716" t="s">
        <v>281</v>
      </c>
      <c r="E31" s="717"/>
      <c r="F31" s="149" t="s">
        <v>246</v>
      </c>
      <c r="G31" s="720" t="s">
        <v>370</v>
      </c>
      <c r="H31" s="720"/>
      <c r="I31" s="720"/>
      <c r="J31" s="720"/>
      <c r="K31" s="720"/>
      <c r="L31" s="720"/>
      <c r="M31" s="150">
        <v>1</v>
      </c>
      <c r="N31" s="150">
        <v>30</v>
      </c>
      <c r="O31" s="138">
        <v>1</v>
      </c>
      <c r="P31" s="107"/>
      <c r="Q31" s="716" t="s">
        <v>281</v>
      </c>
      <c r="R31" s="717"/>
      <c r="S31" s="149" t="s">
        <v>246</v>
      </c>
      <c r="T31" s="720" t="s">
        <v>388</v>
      </c>
      <c r="U31" s="720"/>
      <c r="V31" s="720"/>
      <c r="W31" s="720"/>
      <c r="X31" s="720"/>
      <c r="Y31" s="720"/>
      <c r="Z31" s="150">
        <v>1</v>
      </c>
      <c r="AA31" s="150">
        <v>20</v>
      </c>
      <c r="AB31" s="138">
        <v>1</v>
      </c>
      <c r="AC31" s="104"/>
      <c r="AD31" s="716" t="s">
        <v>281</v>
      </c>
      <c r="AE31" s="717"/>
      <c r="AF31" s="149" t="s">
        <v>246</v>
      </c>
      <c r="AG31" s="720" t="s">
        <v>405</v>
      </c>
      <c r="AH31" s="720"/>
      <c r="AI31" s="720"/>
      <c r="AJ31" s="720"/>
      <c r="AK31" s="720"/>
      <c r="AL31" s="720"/>
      <c r="AM31" s="150">
        <v>1</v>
      </c>
      <c r="AN31" s="150">
        <v>15</v>
      </c>
      <c r="AO31" s="138">
        <v>1</v>
      </c>
    </row>
    <row r="32" spans="1:54" ht="24.95" customHeight="1" x14ac:dyDescent="0.25">
      <c r="D32" s="718"/>
      <c r="E32" s="719"/>
      <c r="F32" s="147" t="s">
        <v>247</v>
      </c>
      <c r="G32" s="714" t="s">
        <v>371</v>
      </c>
      <c r="H32" s="714"/>
      <c r="I32" s="714"/>
      <c r="J32" s="714"/>
      <c r="K32" s="714"/>
      <c r="L32" s="714"/>
      <c r="M32" s="148">
        <v>1</v>
      </c>
      <c r="N32" s="148">
        <v>25</v>
      </c>
      <c r="O32" s="139">
        <v>1</v>
      </c>
      <c r="P32" s="107"/>
      <c r="Q32" s="718"/>
      <c r="R32" s="719"/>
      <c r="S32" s="147" t="s">
        <v>247</v>
      </c>
      <c r="T32" s="714" t="s">
        <v>389</v>
      </c>
      <c r="U32" s="714"/>
      <c r="V32" s="714"/>
      <c r="W32" s="714"/>
      <c r="X32" s="714"/>
      <c r="Y32" s="714"/>
      <c r="Z32" s="148">
        <v>1</v>
      </c>
      <c r="AA32" s="148">
        <v>15</v>
      </c>
      <c r="AB32" s="139">
        <v>1</v>
      </c>
      <c r="AC32" s="104"/>
      <c r="AD32" s="718"/>
      <c r="AE32" s="719"/>
      <c r="AF32" s="147" t="s">
        <v>247</v>
      </c>
      <c r="AG32" s="714" t="s">
        <v>406</v>
      </c>
      <c r="AH32" s="714"/>
      <c r="AI32" s="714"/>
      <c r="AJ32" s="714"/>
      <c r="AK32" s="714"/>
      <c r="AL32" s="714"/>
      <c r="AM32" s="148">
        <v>1</v>
      </c>
      <c r="AN32" s="148">
        <v>12</v>
      </c>
      <c r="AO32" s="139">
        <v>1</v>
      </c>
    </row>
    <row r="33" spans="1:41" ht="24.95" customHeight="1" thickBot="1" x14ac:dyDescent="0.3">
      <c r="D33" s="629"/>
      <c r="E33" s="630"/>
      <c r="F33" s="151" t="s">
        <v>248</v>
      </c>
      <c r="G33" s="715" t="s">
        <v>372</v>
      </c>
      <c r="H33" s="715"/>
      <c r="I33" s="715"/>
      <c r="J33" s="715"/>
      <c r="K33" s="715"/>
      <c r="L33" s="715"/>
      <c r="M33" s="152">
        <v>1</v>
      </c>
      <c r="N33" s="152">
        <v>20</v>
      </c>
      <c r="O33" s="140">
        <v>1</v>
      </c>
      <c r="P33" s="107"/>
      <c r="Q33" s="629"/>
      <c r="R33" s="630"/>
      <c r="S33" s="151" t="s">
        <v>248</v>
      </c>
      <c r="T33" s="715" t="s">
        <v>390</v>
      </c>
      <c r="U33" s="715"/>
      <c r="V33" s="715"/>
      <c r="W33" s="715"/>
      <c r="X33" s="715"/>
      <c r="Y33" s="715"/>
      <c r="Z33" s="152">
        <v>1</v>
      </c>
      <c r="AA33" s="152">
        <v>10</v>
      </c>
      <c r="AB33" s="140">
        <v>1</v>
      </c>
      <c r="AC33" s="104"/>
      <c r="AD33" s="629"/>
      <c r="AE33" s="630"/>
      <c r="AF33" s="151" t="s">
        <v>248</v>
      </c>
      <c r="AG33" s="715" t="s">
        <v>407</v>
      </c>
      <c r="AH33" s="715"/>
      <c r="AI33" s="715"/>
      <c r="AJ33" s="715"/>
      <c r="AK33" s="715"/>
      <c r="AL33" s="715"/>
      <c r="AM33" s="152">
        <v>1</v>
      </c>
      <c r="AN33" s="152">
        <v>10</v>
      </c>
      <c r="AO33" s="140">
        <v>1</v>
      </c>
    </row>
    <row r="34" spans="1:41" ht="24.95" customHeight="1" x14ac:dyDescent="0.25">
      <c r="D34" s="716" t="s">
        <v>279</v>
      </c>
      <c r="E34" s="717"/>
      <c r="F34" s="149" t="s">
        <v>246</v>
      </c>
      <c r="G34" s="720" t="s">
        <v>373</v>
      </c>
      <c r="H34" s="720"/>
      <c r="I34" s="720"/>
      <c r="J34" s="720"/>
      <c r="K34" s="720"/>
      <c r="L34" s="720"/>
      <c r="M34" s="150">
        <v>1</v>
      </c>
      <c r="N34" s="150">
        <v>90</v>
      </c>
      <c r="O34" s="138">
        <v>1</v>
      </c>
      <c r="P34" s="107"/>
      <c r="Q34" s="716" t="s">
        <v>279</v>
      </c>
      <c r="R34" s="717"/>
      <c r="S34" s="149" t="s">
        <v>246</v>
      </c>
      <c r="T34" s="720" t="s">
        <v>391</v>
      </c>
      <c r="U34" s="720"/>
      <c r="V34" s="720"/>
      <c r="W34" s="720"/>
      <c r="X34" s="720"/>
      <c r="Y34" s="720"/>
      <c r="Z34" s="150">
        <v>1</v>
      </c>
      <c r="AA34" s="150">
        <v>60</v>
      </c>
      <c r="AB34" s="138">
        <v>1</v>
      </c>
      <c r="AC34" s="104"/>
      <c r="AD34" s="716" t="s">
        <v>279</v>
      </c>
      <c r="AE34" s="717"/>
      <c r="AF34" s="149" t="s">
        <v>246</v>
      </c>
      <c r="AG34" s="720" t="s">
        <v>408</v>
      </c>
      <c r="AH34" s="720"/>
      <c r="AI34" s="720"/>
      <c r="AJ34" s="720"/>
      <c r="AK34" s="720"/>
      <c r="AL34" s="720"/>
      <c r="AM34" s="150">
        <v>1</v>
      </c>
      <c r="AN34" s="150">
        <v>50</v>
      </c>
      <c r="AO34" s="138">
        <v>1</v>
      </c>
    </row>
    <row r="35" spans="1:41" ht="24.95" customHeight="1" x14ac:dyDescent="0.25">
      <c r="D35" s="718"/>
      <c r="E35" s="719"/>
      <c r="F35" s="147" t="s">
        <v>247</v>
      </c>
      <c r="G35" s="714" t="s">
        <v>374</v>
      </c>
      <c r="H35" s="714"/>
      <c r="I35" s="714"/>
      <c r="J35" s="714"/>
      <c r="K35" s="714"/>
      <c r="L35" s="714"/>
      <c r="M35" s="148">
        <v>1</v>
      </c>
      <c r="N35" s="148">
        <v>90</v>
      </c>
      <c r="O35" s="139">
        <v>1</v>
      </c>
      <c r="P35" s="107"/>
      <c r="Q35" s="718"/>
      <c r="R35" s="719"/>
      <c r="S35" s="147" t="s">
        <v>247</v>
      </c>
      <c r="T35" s="714" t="s">
        <v>392</v>
      </c>
      <c r="U35" s="714"/>
      <c r="V35" s="714"/>
      <c r="W35" s="714"/>
      <c r="X35" s="714"/>
      <c r="Y35" s="714"/>
      <c r="Z35" s="148">
        <v>1</v>
      </c>
      <c r="AA35" s="148">
        <v>50</v>
      </c>
      <c r="AB35" s="139">
        <v>1</v>
      </c>
      <c r="AC35" s="104"/>
      <c r="AD35" s="718"/>
      <c r="AE35" s="719"/>
      <c r="AF35" s="147" t="s">
        <v>247</v>
      </c>
      <c r="AG35" s="714" t="s">
        <v>409</v>
      </c>
      <c r="AH35" s="714"/>
      <c r="AI35" s="714"/>
      <c r="AJ35" s="714"/>
      <c r="AK35" s="714"/>
      <c r="AL35" s="714"/>
      <c r="AM35" s="148">
        <v>1</v>
      </c>
      <c r="AN35" s="148">
        <v>40</v>
      </c>
      <c r="AO35" s="139">
        <v>1</v>
      </c>
    </row>
    <row r="36" spans="1:41" ht="24.95" customHeight="1" thickBot="1" x14ac:dyDescent="0.3">
      <c r="D36" s="629"/>
      <c r="E36" s="630"/>
      <c r="F36" s="151" t="s">
        <v>248</v>
      </c>
      <c r="G36" s="715" t="s">
        <v>375</v>
      </c>
      <c r="H36" s="715"/>
      <c r="I36" s="715"/>
      <c r="J36" s="715"/>
      <c r="K36" s="715"/>
      <c r="L36" s="715"/>
      <c r="M36" s="152">
        <v>1</v>
      </c>
      <c r="N36" s="152">
        <v>70</v>
      </c>
      <c r="O36" s="140">
        <v>1</v>
      </c>
      <c r="P36" s="107"/>
      <c r="Q36" s="629"/>
      <c r="R36" s="630"/>
      <c r="S36" s="151" t="s">
        <v>248</v>
      </c>
      <c r="T36" s="715" t="s">
        <v>393</v>
      </c>
      <c r="U36" s="715"/>
      <c r="V36" s="715"/>
      <c r="W36" s="715"/>
      <c r="X36" s="715"/>
      <c r="Y36" s="715"/>
      <c r="Z36" s="152">
        <v>1</v>
      </c>
      <c r="AA36" s="152">
        <v>40</v>
      </c>
      <c r="AB36" s="140">
        <v>1</v>
      </c>
      <c r="AC36" s="104"/>
      <c r="AD36" s="629"/>
      <c r="AE36" s="630"/>
      <c r="AF36" s="151" t="s">
        <v>248</v>
      </c>
      <c r="AG36" s="715" t="s">
        <v>410</v>
      </c>
      <c r="AH36" s="715"/>
      <c r="AI36" s="715"/>
      <c r="AJ36" s="715"/>
      <c r="AK36" s="715"/>
      <c r="AL36" s="715"/>
      <c r="AM36" s="152">
        <v>1</v>
      </c>
      <c r="AN36" s="152">
        <v>30</v>
      </c>
      <c r="AO36" s="140">
        <v>1</v>
      </c>
    </row>
    <row r="37" spans="1:41" ht="24.95" customHeight="1" x14ac:dyDescent="0.25">
      <c r="D37" s="716" t="s">
        <v>280</v>
      </c>
      <c r="E37" s="717"/>
      <c r="F37" s="149" t="s">
        <v>246</v>
      </c>
      <c r="G37" s="720" t="s">
        <v>376</v>
      </c>
      <c r="H37" s="720"/>
      <c r="I37" s="720"/>
      <c r="J37" s="720"/>
      <c r="K37" s="720"/>
      <c r="L37" s="720"/>
      <c r="M37" s="150">
        <v>1</v>
      </c>
      <c r="N37" s="150">
        <v>45</v>
      </c>
      <c r="O37" s="138">
        <v>1</v>
      </c>
      <c r="P37" s="107"/>
      <c r="Q37" s="716" t="s">
        <v>280</v>
      </c>
      <c r="R37" s="717"/>
      <c r="S37" s="149" t="s">
        <v>246</v>
      </c>
      <c r="T37" s="720" t="s">
        <v>394</v>
      </c>
      <c r="U37" s="720"/>
      <c r="V37" s="720"/>
      <c r="W37" s="720"/>
      <c r="X37" s="720"/>
      <c r="Y37" s="720"/>
      <c r="Z37" s="150">
        <v>1</v>
      </c>
      <c r="AA37" s="150">
        <v>35</v>
      </c>
      <c r="AB37" s="138">
        <v>1</v>
      </c>
      <c r="AC37" s="104"/>
      <c r="AD37" s="716" t="s">
        <v>280</v>
      </c>
      <c r="AE37" s="717"/>
      <c r="AF37" s="149" t="s">
        <v>246</v>
      </c>
      <c r="AG37" s="720" t="s">
        <v>411</v>
      </c>
      <c r="AH37" s="720"/>
      <c r="AI37" s="720"/>
      <c r="AJ37" s="720"/>
      <c r="AK37" s="720"/>
      <c r="AL37" s="720"/>
      <c r="AM37" s="150">
        <v>1</v>
      </c>
      <c r="AN37" s="150">
        <v>30</v>
      </c>
      <c r="AO37" s="138">
        <v>1</v>
      </c>
    </row>
    <row r="38" spans="1:41" ht="24.95" customHeight="1" x14ac:dyDescent="0.25">
      <c r="D38" s="718"/>
      <c r="E38" s="719"/>
      <c r="F38" s="147" t="s">
        <v>247</v>
      </c>
      <c r="G38" s="714" t="s">
        <v>377</v>
      </c>
      <c r="H38" s="714"/>
      <c r="I38" s="714"/>
      <c r="J38" s="714"/>
      <c r="K38" s="714"/>
      <c r="L38" s="714"/>
      <c r="M38" s="148">
        <v>1</v>
      </c>
      <c r="N38" s="148">
        <v>40</v>
      </c>
      <c r="O38" s="139">
        <v>1</v>
      </c>
      <c r="P38" s="107"/>
      <c r="Q38" s="718"/>
      <c r="R38" s="719"/>
      <c r="S38" s="147" t="s">
        <v>247</v>
      </c>
      <c r="T38" s="714" t="s">
        <v>395</v>
      </c>
      <c r="U38" s="714"/>
      <c r="V38" s="714"/>
      <c r="W38" s="714"/>
      <c r="X38" s="714"/>
      <c r="Y38" s="714"/>
      <c r="Z38" s="148">
        <v>1</v>
      </c>
      <c r="AA38" s="148">
        <v>30</v>
      </c>
      <c r="AB38" s="139">
        <v>1</v>
      </c>
      <c r="AC38" s="104"/>
      <c r="AD38" s="718"/>
      <c r="AE38" s="719"/>
      <c r="AF38" s="147" t="s">
        <v>247</v>
      </c>
      <c r="AG38" s="714" t="s">
        <v>412</v>
      </c>
      <c r="AH38" s="714"/>
      <c r="AI38" s="714"/>
      <c r="AJ38" s="714"/>
      <c r="AK38" s="714"/>
      <c r="AL38" s="714"/>
      <c r="AM38" s="148">
        <v>1</v>
      </c>
      <c r="AN38" s="148">
        <v>25</v>
      </c>
      <c r="AO38" s="139">
        <v>1</v>
      </c>
    </row>
    <row r="39" spans="1:41" ht="24.95" customHeight="1" thickBot="1" x14ac:dyDescent="0.3">
      <c r="D39" s="629"/>
      <c r="E39" s="630"/>
      <c r="F39" s="151" t="s">
        <v>248</v>
      </c>
      <c r="G39" s="715" t="s">
        <v>378</v>
      </c>
      <c r="H39" s="715"/>
      <c r="I39" s="715"/>
      <c r="J39" s="715"/>
      <c r="K39" s="715"/>
      <c r="L39" s="715"/>
      <c r="M39" s="152">
        <v>1</v>
      </c>
      <c r="N39" s="152">
        <v>30</v>
      </c>
      <c r="O39" s="140">
        <v>1</v>
      </c>
      <c r="P39" s="107"/>
      <c r="Q39" s="629"/>
      <c r="R39" s="630"/>
      <c r="S39" s="151" t="s">
        <v>248</v>
      </c>
      <c r="T39" s="715" t="s">
        <v>393</v>
      </c>
      <c r="U39" s="715"/>
      <c r="V39" s="715"/>
      <c r="W39" s="715"/>
      <c r="X39" s="715"/>
      <c r="Y39" s="715"/>
      <c r="Z39" s="152">
        <v>1</v>
      </c>
      <c r="AA39" s="152">
        <v>25</v>
      </c>
      <c r="AB39" s="140">
        <v>1</v>
      </c>
      <c r="AC39" s="104"/>
      <c r="AD39" s="629"/>
      <c r="AE39" s="630"/>
      <c r="AF39" s="151" t="s">
        <v>248</v>
      </c>
      <c r="AG39" s="715" t="s">
        <v>410</v>
      </c>
      <c r="AH39" s="715"/>
      <c r="AI39" s="715"/>
      <c r="AJ39" s="715"/>
      <c r="AK39" s="715"/>
      <c r="AL39" s="715"/>
      <c r="AM39" s="152">
        <v>1</v>
      </c>
      <c r="AN39" s="152">
        <v>20</v>
      </c>
      <c r="AO39" s="140">
        <v>1</v>
      </c>
    </row>
    <row r="40" spans="1:41" ht="24.95" customHeight="1" x14ac:dyDescent="0.25">
      <c r="D40" s="716" t="s">
        <v>282</v>
      </c>
      <c r="E40" s="717"/>
      <c r="F40" s="149" t="s">
        <v>246</v>
      </c>
      <c r="G40" s="720" t="s">
        <v>379</v>
      </c>
      <c r="H40" s="720"/>
      <c r="I40" s="720"/>
      <c r="J40" s="720"/>
      <c r="K40" s="720"/>
      <c r="L40" s="720"/>
      <c r="M40" s="150">
        <v>1</v>
      </c>
      <c r="N40" s="150">
        <v>40</v>
      </c>
      <c r="O40" s="138">
        <v>1</v>
      </c>
      <c r="P40" s="107"/>
      <c r="Q40" s="716" t="s">
        <v>282</v>
      </c>
      <c r="R40" s="717"/>
      <c r="S40" s="149" t="s">
        <v>246</v>
      </c>
      <c r="T40" s="720" t="s">
        <v>396</v>
      </c>
      <c r="U40" s="720"/>
      <c r="V40" s="720"/>
      <c r="W40" s="720"/>
      <c r="X40" s="720"/>
      <c r="Y40" s="720"/>
      <c r="Z40" s="150">
        <v>1</v>
      </c>
      <c r="AA40" s="150">
        <v>30</v>
      </c>
      <c r="AB40" s="138">
        <v>1</v>
      </c>
      <c r="AC40" s="104"/>
      <c r="AD40" s="716" t="s">
        <v>282</v>
      </c>
      <c r="AE40" s="717"/>
      <c r="AF40" s="149" t="s">
        <v>246</v>
      </c>
      <c r="AG40" s="720" t="s">
        <v>413</v>
      </c>
      <c r="AH40" s="720"/>
      <c r="AI40" s="720"/>
      <c r="AJ40" s="720"/>
      <c r="AK40" s="720"/>
      <c r="AL40" s="720"/>
      <c r="AM40" s="150">
        <v>1</v>
      </c>
      <c r="AN40" s="150">
        <v>25</v>
      </c>
      <c r="AO40" s="138">
        <v>1</v>
      </c>
    </row>
    <row r="41" spans="1:41" ht="24.95" customHeight="1" x14ac:dyDescent="0.25">
      <c r="D41" s="718"/>
      <c r="E41" s="719"/>
      <c r="F41" s="147" t="s">
        <v>247</v>
      </c>
      <c r="G41" s="714" t="s">
        <v>380</v>
      </c>
      <c r="H41" s="714"/>
      <c r="I41" s="714"/>
      <c r="J41" s="714"/>
      <c r="K41" s="714"/>
      <c r="L41" s="714"/>
      <c r="M41" s="148">
        <v>1</v>
      </c>
      <c r="N41" s="148">
        <v>35</v>
      </c>
      <c r="O41" s="139">
        <v>1</v>
      </c>
      <c r="P41" s="107"/>
      <c r="Q41" s="718"/>
      <c r="R41" s="719"/>
      <c r="S41" s="147" t="s">
        <v>247</v>
      </c>
      <c r="T41" s="714" t="s">
        <v>397</v>
      </c>
      <c r="U41" s="714"/>
      <c r="V41" s="714"/>
      <c r="W41" s="714"/>
      <c r="X41" s="714"/>
      <c r="Y41" s="714"/>
      <c r="Z41" s="148">
        <v>1</v>
      </c>
      <c r="AA41" s="148">
        <v>25</v>
      </c>
      <c r="AB41" s="139">
        <v>1</v>
      </c>
      <c r="AC41" s="104"/>
      <c r="AD41" s="718"/>
      <c r="AE41" s="719"/>
      <c r="AF41" s="147" t="s">
        <v>247</v>
      </c>
      <c r="AG41" s="714" t="s">
        <v>414</v>
      </c>
      <c r="AH41" s="714"/>
      <c r="AI41" s="714"/>
      <c r="AJ41" s="714"/>
      <c r="AK41" s="714"/>
      <c r="AL41" s="714"/>
      <c r="AM41" s="148">
        <v>1</v>
      </c>
      <c r="AN41" s="148">
        <v>20</v>
      </c>
      <c r="AO41" s="139">
        <v>1</v>
      </c>
    </row>
    <row r="42" spans="1:41" ht="24.95" customHeight="1" thickBot="1" x14ac:dyDescent="0.3">
      <c r="D42" s="629"/>
      <c r="E42" s="630"/>
      <c r="F42" s="151" t="s">
        <v>248</v>
      </c>
      <c r="G42" s="715" t="s">
        <v>381</v>
      </c>
      <c r="H42" s="715"/>
      <c r="I42" s="715"/>
      <c r="J42" s="715"/>
      <c r="K42" s="715"/>
      <c r="L42" s="715"/>
      <c r="M42" s="152">
        <v>1</v>
      </c>
      <c r="N42" s="152">
        <v>25</v>
      </c>
      <c r="O42" s="140">
        <v>1</v>
      </c>
      <c r="P42" s="107"/>
      <c r="Q42" s="629"/>
      <c r="R42" s="630"/>
      <c r="S42" s="151" t="s">
        <v>248</v>
      </c>
      <c r="T42" s="715" t="s">
        <v>398</v>
      </c>
      <c r="U42" s="715"/>
      <c r="V42" s="715"/>
      <c r="W42" s="715"/>
      <c r="X42" s="715"/>
      <c r="Y42" s="715"/>
      <c r="Z42" s="152">
        <v>1</v>
      </c>
      <c r="AA42" s="152">
        <v>20</v>
      </c>
      <c r="AB42" s="140">
        <v>1</v>
      </c>
      <c r="AC42" s="104"/>
      <c r="AD42" s="629"/>
      <c r="AE42" s="630"/>
      <c r="AF42" s="151" t="s">
        <v>248</v>
      </c>
      <c r="AG42" s="715" t="s">
        <v>415</v>
      </c>
      <c r="AH42" s="715"/>
      <c r="AI42" s="715"/>
      <c r="AJ42" s="715"/>
      <c r="AK42" s="715"/>
      <c r="AL42" s="715"/>
      <c r="AM42" s="152">
        <v>1</v>
      </c>
      <c r="AN42" s="152">
        <v>15</v>
      </c>
      <c r="AO42" s="140">
        <v>1</v>
      </c>
    </row>
    <row r="43" spans="1:41" ht="24.95" customHeight="1" x14ac:dyDescent="0.25">
      <c r="D43" s="716"/>
      <c r="E43" s="717"/>
      <c r="F43" s="149"/>
      <c r="G43" s="727"/>
      <c r="H43" s="727"/>
      <c r="I43" s="727"/>
      <c r="J43" s="727"/>
      <c r="K43" s="727"/>
      <c r="L43" s="727"/>
      <c r="M43" s="160"/>
      <c r="N43" s="160"/>
      <c r="O43" s="138"/>
      <c r="P43" s="107"/>
      <c r="Q43" s="716"/>
      <c r="R43" s="717"/>
      <c r="S43" s="149"/>
      <c r="T43" s="727"/>
      <c r="U43" s="727"/>
      <c r="V43" s="727"/>
      <c r="W43" s="727"/>
      <c r="X43" s="727"/>
      <c r="Y43" s="727"/>
      <c r="Z43" s="160"/>
      <c r="AA43" s="160"/>
      <c r="AB43" s="138"/>
      <c r="AC43" s="104"/>
      <c r="AD43" s="716"/>
      <c r="AE43" s="717"/>
      <c r="AF43" s="149"/>
      <c r="AG43" s="733"/>
      <c r="AH43" s="733"/>
      <c r="AI43" s="733"/>
      <c r="AJ43" s="733"/>
      <c r="AK43" s="733"/>
      <c r="AL43" s="733"/>
      <c r="AM43" s="158"/>
      <c r="AN43" s="158"/>
      <c r="AO43" s="138"/>
    </row>
    <row r="44" spans="1:41" ht="24.95" customHeight="1" x14ac:dyDescent="0.25">
      <c r="D44" s="718"/>
      <c r="E44" s="719"/>
      <c r="F44" s="147"/>
      <c r="G44" s="728"/>
      <c r="H44" s="728"/>
      <c r="I44" s="728"/>
      <c r="J44" s="728"/>
      <c r="K44" s="728"/>
      <c r="L44" s="728"/>
      <c r="M44" s="156"/>
      <c r="N44" s="156"/>
      <c r="O44" s="139"/>
      <c r="P44" s="107"/>
      <c r="Q44" s="718"/>
      <c r="R44" s="719"/>
      <c r="S44" s="147"/>
      <c r="T44" s="728"/>
      <c r="U44" s="728"/>
      <c r="V44" s="728"/>
      <c r="W44" s="728"/>
      <c r="X44" s="728"/>
      <c r="Y44" s="728"/>
      <c r="Z44" s="156"/>
      <c r="AA44" s="156"/>
      <c r="AB44" s="139"/>
      <c r="AC44" s="104"/>
      <c r="AD44" s="718"/>
      <c r="AE44" s="719"/>
      <c r="AF44" s="147"/>
      <c r="AG44" s="734"/>
      <c r="AH44" s="734"/>
      <c r="AI44" s="734"/>
      <c r="AJ44" s="734"/>
      <c r="AK44" s="734"/>
      <c r="AL44" s="734"/>
      <c r="AM44" s="155"/>
      <c r="AN44" s="155"/>
      <c r="AO44" s="139"/>
    </row>
    <row r="45" spans="1:41" ht="24.95" customHeight="1" thickBot="1" x14ac:dyDescent="0.3">
      <c r="D45" s="629"/>
      <c r="E45" s="630"/>
      <c r="F45" s="151"/>
      <c r="G45" s="729"/>
      <c r="H45" s="729"/>
      <c r="I45" s="729"/>
      <c r="J45" s="729"/>
      <c r="K45" s="729"/>
      <c r="L45" s="729"/>
      <c r="M45" s="161"/>
      <c r="N45" s="161"/>
      <c r="O45" s="140"/>
      <c r="P45" s="107"/>
      <c r="Q45" s="629"/>
      <c r="R45" s="630"/>
      <c r="S45" s="151"/>
      <c r="T45" s="729"/>
      <c r="U45" s="729"/>
      <c r="V45" s="729"/>
      <c r="W45" s="729"/>
      <c r="X45" s="729"/>
      <c r="Y45" s="729"/>
      <c r="Z45" s="161"/>
      <c r="AA45" s="161"/>
      <c r="AB45" s="140"/>
      <c r="AC45" s="104"/>
      <c r="AD45" s="629"/>
      <c r="AE45" s="630"/>
      <c r="AF45" s="151"/>
      <c r="AG45" s="735"/>
      <c r="AH45" s="735"/>
      <c r="AI45" s="735"/>
      <c r="AJ45" s="735"/>
      <c r="AK45" s="735"/>
      <c r="AL45" s="735"/>
      <c r="AM45" s="159"/>
      <c r="AN45" s="159"/>
      <c r="AO45" s="140"/>
    </row>
    <row r="46" spans="1:41" ht="24" customHeight="1" thickBot="1" x14ac:dyDescent="0.3">
      <c r="A46" s="85" t="s">
        <v>297</v>
      </c>
      <c r="D46" s="658" t="s">
        <v>258</v>
      </c>
      <c r="E46" s="658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658"/>
      <c r="S46" s="658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</row>
    <row r="47" spans="1:41" ht="24" customHeight="1" thickBot="1" x14ac:dyDescent="0.3">
      <c r="A47" s="85" t="s">
        <v>298</v>
      </c>
      <c r="D47" s="721" t="s">
        <v>234</v>
      </c>
      <c r="E47" s="690"/>
      <c r="F47" s="690"/>
      <c r="G47" s="690"/>
      <c r="H47" s="690"/>
      <c r="I47" s="690"/>
      <c r="J47" s="690"/>
      <c r="K47" s="690"/>
      <c r="L47" s="690"/>
      <c r="M47" s="690"/>
      <c r="N47" s="690"/>
      <c r="O47" s="690"/>
      <c r="P47" s="690"/>
      <c r="Q47" s="94" t="s">
        <v>295</v>
      </c>
      <c r="R47" s="83" t="s">
        <v>296</v>
      </c>
      <c r="S47" s="83" t="s">
        <v>236</v>
      </c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</row>
    <row r="48" spans="1:41" ht="24.95" customHeight="1" x14ac:dyDescent="0.25">
      <c r="A48" s="85" t="s">
        <v>299</v>
      </c>
      <c r="C48" s="736" t="s">
        <v>297</v>
      </c>
      <c r="D48" s="739" t="s">
        <v>416</v>
      </c>
      <c r="E48" s="739"/>
      <c r="F48" s="739"/>
      <c r="G48" s="739"/>
      <c r="H48" s="739"/>
      <c r="I48" s="739"/>
      <c r="J48" s="739"/>
      <c r="K48" s="739"/>
      <c r="L48" s="739"/>
      <c r="M48" s="739"/>
      <c r="N48" s="739"/>
      <c r="O48" s="739"/>
      <c r="P48" s="739"/>
      <c r="Q48" s="162">
        <v>1</v>
      </c>
      <c r="R48" s="162">
        <v>1</v>
      </c>
      <c r="S48" s="138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</row>
    <row r="49" spans="3:19" ht="24.95" customHeight="1" x14ac:dyDescent="0.25">
      <c r="C49" s="737"/>
      <c r="D49" s="740" t="s">
        <v>417</v>
      </c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0"/>
      <c r="P49" s="740"/>
      <c r="Q49" s="157">
        <v>1</v>
      </c>
      <c r="R49" s="157">
        <v>1</v>
      </c>
      <c r="S49" s="139"/>
    </row>
    <row r="50" spans="3:19" ht="24.95" customHeight="1" x14ac:dyDescent="0.25">
      <c r="C50" s="737"/>
      <c r="D50" s="740" t="s">
        <v>418</v>
      </c>
      <c r="E50" s="740"/>
      <c r="F50" s="740"/>
      <c r="G50" s="740"/>
      <c r="H50" s="740"/>
      <c r="I50" s="740"/>
      <c r="J50" s="740"/>
      <c r="K50" s="740"/>
      <c r="L50" s="740"/>
      <c r="M50" s="740"/>
      <c r="N50" s="740"/>
      <c r="O50" s="740"/>
      <c r="P50" s="740"/>
      <c r="Q50" s="157">
        <v>1</v>
      </c>
      <c r="R50" s="157">
        <v>1</v>
      </c>
      <c r="S50" s="139"/>
    </row>
    <row r="51" spans="3:19" ht="24.95" customHeight="1" x14ac:dyDescent="0.25">
      <c r="C51" s="737"/>
      <c r="D51" s="740" t="s">
        <v>419</v>
      </c>
      <c r="E51" s="740"/>
      <c r="F51" s="740"/>
      <c r="G51" s="740"/>
      <c r="H51" s="740"/>
      <c r="I51" s="740"/>
      <c r="J51" s="740"/>
      <c r="K51" s="740"/>
      <c r="L51" s="740"/>
      <c r="M51" s="740"/>
      <c r="N51" s="740"/>
      <c r="O51" s="740"/>
      <c r="P51" s="740"/>
      <c r="Q51" s="157">
        <v>1</v>
      </c>
      <c r="R51" s="157">
        <v>1</v>
      </c>
      <c r="S51" s="139"/>
    </row>
    <row r="52" spans="3:19" ht="24.95" customHeight="1" thickBot="1" x14ac:dyDescent="0.3">
      <c r="C52" s="738"/>
      <c r="D52" s="741" t="s">
        <v>259</v>
      </c>
      <c r="E52" s="741"/>
      <c r="F52" s="741"/>
      <c r="G52" s="741"/>
      <c r="H52" s="741"/>
      <c r="I52" s="741"/>
      <c r="J52" s="741"/>
      <c r="K52" s="741"/>
      <c r="L52" s="741"/>
      <c r="M52" s="741"/>
      <c r="N52" s="741"/>
      <c r="O52" s="741"/>
      <c r="P52" s="741"/>
      <c r="Q52" s="163"/>
      <c r="R52" s="163"/>
      <c r="S52" s="140"/>
    </row>
    <row r="53" spans="3:19" ht="24.95" customHeight="1" x14ac:dyDescent="0.25">
      <c r="C53" s="736" t="s">
        <v>298</v>
      </c>
      <c r="D53" s="739" t="s">
        <v>420</v>
      </c>
      <c r="E53" s="739"/>
      <c r="F53" s="739"/>
      <c r="G53" s="739"/>
      <c r="H53" s="739"/>
      <c r="I53" s="739"/>
      <c r="J53" s="739"/>
      <c r="K53" s="739"/>
      <c r="L53" s="739"/>
      <c r="M53" s="739"/>
      <c r="N53" s="739"/>
      <c r="O53" s="739"/>
      <c r="P53" s="739"/>
      <c r="Q53" s="162" t="s">
        <v>300</v>
      </c>
      <c r="R53" s="162" t="s">
        <v>308</v>
      </c>
      <c r="S53" s="138"/>
    </row>
    <row r="54" spans="3:19" ht="24.95" customHeight="1" x14ac:dyDescent="0.25">
      <c r="C54" s="737"/>
      <c r="D54" s="740" t="s">
        <v>421</v>
      </c>
      <c r="E54" s="740"/>
      <c r="F54" s="740"/>
      <c r="G54" s="740"/>
      <c r="H54" s="740"/>
      <c r="I54" s="740"/>
      <c r="J54" s="740"/>
      <c r="K54" s="740"/>
      <c r="L54" s="740"/>
      <c r="M54" s="740"/>
      <c r="N54" s="740"/>
      <c r="O54" s="740"/>
      <c r="P54" s="740"/>
      <c r="Q54" s="157" t="s">
        <v>301</v>
      </c>
      <c r="R54" s="157" t="s">
        <v>310</v>
      </c>
      <c r="S54" s="139"/>
    </row>
    <row r="55" spans="3:19" ht="24.95" customHeight="1" x14ac:dyDescent="0.25">
      <c r="C55" s="737"/>
      <c r="D55" s="740" t="s">
        <v>422</v>
      </c>
      <c r="E55" s="740"/>
      <c r="F55" s="740"/>
      <c r="G55" s="740"/>
      <c r="H55" s="740"/>
      <c r="I55" s="740"/>
      <c r="J55" s="740"/>
      <c r="K55" s="740"/>
      <c r="L55" s="740"/>
      <c r="M55" s="740"/>
      <c r="N55" s="740"/>
      <c r="O55" s="740"/>
      <c r="P55" s="740"/>
      <c r="Q55" s="157" t="s">
        <v>302</v>
      </c>
      <c r="R55" s="157" t="s">
        <v>311</v>
      </c>
      <c r="S55" s="139"/>
    </row>
    <row r="56" spans="3:19" ht="24.95" customHeight="1" x14ac:dyDescent="0.25">
      <c r="C56" s="737"/>
      <c r="D56" s="740" t="s">
        <v>419</v>
      </c>
      <c r="E56" s="740"/>
      <c r="F56" s="740"/>
      <c r="G56" s="740"/>
      <c r="H56" s="740"/>
      <c r="I56" s="740"/>
      <c r="J56" s="740"/>
      <c r="K56" s="740"/>
      <c r="L56" s="740"/>
      <c r="M56" s="740"/>
      <c r="N56" s="740"/>
      <c r="O56" s="740"/>
      <c r="P56" s="740"/>
      <c r="Q56" s="157" t="s">
        <v>303</v>
      </c>
      <c r="R56" s="157" t="s">
        <v>312</v>
      </c>
      <c r="S56" s="139"/>
    </row>
    <row r="57" spans="3:19" ht="24.95" customHeight="1" thickBot="1" x14ac:dyDescent="0.3">
      <c r="C57" s="738"/>
      <c r="D57" s="741" t="s">
        <v>259</v>
      </c>
      <c r="E57" s="741"/>
      <c r="F57" s="741"/>
      <c r="G57" s="741"/>
      <c r="H57" s="741"/>
      <c r="I57" s="741"/>
      <c r="J57" s="741"/>
      <c r="K57" s="741"/>
      <c r="L57" s="741"/>
      <c r="M57" s="741"/>
      <c r="N57" s="741"/>
      <c r="O57" s="741"/>
      <c r="P57" s="741"/>
      <c r="Q57" s="163"/>
      <c r="R57" s="163"/>
      <c r="S57" s="140"/>
    </row>
    <row r="58" spans="3:19" ht="24.95" customHeight="1" x14ac:dyDescent="0.25">
      <c r="C58" s="736" t="s">
        <v>299</v>
      </c>
      <c r="D58" s="739" t="s">
        <v>423</v>
      </c>
      <c r="E58" s="739"/>
      <c r="F58" s="739"/>
      <c r="G58" s="739"/>
      <c r="H58" s="739"/>
      <c r="I58" s="739"/>
      <c r="J58" s="739"/>
      <c r="K58" s="739"/>
      <c r="L58" s="739"/>
      <c r="M58" s="739"/>
      <c r="N58" s="739"/>
      <c r="O58" s="739"/>
      <c r="P58" s="739"/>
      <c r="Q58" s="162" t="s">
        <v>304</v>
      </c>
      <c r="R58" s="162" t="s">
        <v>309</v>
      </c>
      <c r="S58" s="138"/>
    </row>
    <row r="59" spans="3:19" ht="24.95" customHeight="1" x14ac:dyDescent="0.25">
      <c r="C59" s="737"/>
      <c r="D59" s="740" t="s">
        <v>424</v>
      </c>
      <c r="E59" s="740"/>
      <c r="F59" s="740"/>
      <c r="G59" s="740"/>
      <c r="H59" s="740"/>
      <c r="I59" s="740"/>
      <c r="J59" s="740"/>
      <c r="K59" s="740"/>
      <c r="L59" s="740"/>
      <c r="M59" s="740"/>
      <c r="N59" s="740"/>
      <c r="O59" s="740"/>
      <c r="P59" s="740"/>
      <c r="Q59" s="157" t="s">
        <v>305</v>
      </c>
      <c r="R59" s="157" t="s">
        <v>313</v>
      </c>
      <c r="S59" s="139"/>
    </row>
    <row r="60" spans="3:19" ht="24.95" customHeight="1" x14ac:dyDescent="0.25">
      <c r="C60" s="737"/>
      <c r="D60" s="740" t="s">
        <v>425</v>
      </c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157" t="s">
        <v>306</v>
      </c>
      <c r="R60" s="157" t="s">
        <v>314</v>
      </c>
      <c r="S60" s="139"/>
    </row>
    <row r="61" spans="3:19" ht="24.95" customHeight="1" x14ac:dyDescent="0.25">
      <c r="C61" s="737"/>
      <c r="D61" s="740" t="s">
        <v>419</v>
      </c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157" t="s">
        <v>307</v>
      </c>
      <c r="R61" s="157" t="s">
        <v>315</v>
      </c>
      <c r="S61" s="139"/>
    </row>
    <row r="62" spans="3:19" ht="24.95" customHeight="1" thickBot="1" x14ac:dyDescent="0.3">
      <c r="C62" s="738"/>
      <c r="D62" s="741" t="s">
        <v>259</v>
      </c>
      <c r="E62" s="741"/>
      <c r="F62" s="741"/>
      <c r="G62" s="741"/>
      <c r="H62" s="741"/>
      <c r="I62" s="741"/>
      <c r="J62" s="741"/>
      <c r="K62" s="741"/>
      <c r="L62" s="741"/>
      <c r="M62" s="741"/>
      <c r="N62" s="741"/>
      <c r="O62" s="741"/>
      <c r="P62" s="741"/>
      <c r="Q62" s="163"/>
      <c r="R62" s="163"/>
      <c r="S62" s="140"/>
    </row>
  </sheetData>
  <sheetProtection deleteColumns="0" deleteRows="0"/>
  <mergeCells count="188">
    <mergeCell ref="C58:C62"/>
    <mergeCell ref="D58:P58"/>
    <mergeCell ref="D59:P59"/>
    <mergeCell ref="D60:P60"/>
    <mergeCell ref="D61:P61"/>
    <mergeCell ref="D62:P62"/>
    <mergeCell ref="D46:S46"/>
    <mergeCell ref="D47:P47"/>
    <mergeCell ref="D48:P48"/>
    <mergeCell ref="D49:P49"/>
    <mergeCell ref="D50:P50"/>
    <mergeCell ref="D51:P51"/>
    <mergeCell ref="D52:P52"/>
    <mergeCell ref="C48:C52"/>
    <mergeCell ref="C53:C57"/>
    <mergeCell ref="D53:P53"/>
    <mergeCell ref="D54:P54"/>
    <mergeCell ref="D55:P55"/>
    <mergeCell ref="D56:P56"/>
    <mergeCell ref="D57:P57"/>
    <mergeCell ref="AD40:AE42"/>
    <mergeCell ref="AG40:AL40"/>
    <mergeCell ref="AG41:AL41"/>
    <mergeCell ref="AG42:AL42"/>
    <mergeCell ref="AD43:AE45"/>
    <mergeCell ref="AG43:AL43"/>
    <mergeCell ref="AG44:AL44"/>
    <mergeCell ref="AG45:AL45"/>
    <mergeCell ref="Q43:R45"/>
    <mergeCell ref="T43:Y43"/>
    <mergeCell ref="T44:Y44"/>
    <mergeCell ref="T45:Y45"/>
    <mergeCell ref="Q40:R42"/>
    <mergeCell ref="T40:Y40"/>
    <mergeCell ref="T41:Y41"/>
    <mergeCell ref="T42:Y42"/>
    <mergeCell ref="Q31:R33"/>
    <mergeCell ref="T31:Y31"/>
    <mergeCell ref="T32:Y32"/>
    <mergeCell ref="T33:Y33"/>
    <mergeCell ref="AD34:AE36"/>
    <mergeCell ref="AG34:AL34"/>
    <mergeCell ref="AG35:AL35"/>
    <mergeCell ref="AG36:AL36"/>
    <mergeCell ref="AD37:AE39"/>
    <mergeCell ref="AG37:AL37"/>
    <mergeCell ref="AG38:AL38"/>
    <mergeCell ref="AG39:AL39"/>
    <mergeCell ref="Q34:R36"/>
    <mergeCell ref="T34:Y34"/>
    <mergeCell ref="T35:Y35"/>
    <mergeCell ref="T36:Y36"/>
    <mergeCell ref="Q37:R39"/>
    <mergeCell ref="T37:Y37"/>
    <mergeCell ref="T38:Y38"/>
    <mergeCell ref="T39:Y39"/>
    <mergeCell ref="AD31:AE33"/>
    <mergeCell ref="AG31:AL31"/>
    <mergeCell ref="AG32:AL32"/>
    <mergeCell ref="AG33:AL33"/>
    <mergeCell ref="AD12:AE14"/>
    <mergeCell ref="AG12:AL12"/>
    <mergeCell ref="Q25:R27"/>
    <mergeCell ref="T25:Y25"/>
    <mergeCell ref="T26:Y26"/>
    <mergeCell ref="T27:Y27"/>
    <mergeCell ref="Q28:R30"/>
    <mergeCell ref="T28:Y28"/>
    <mergeCell ref="T29:Y29"/>
    <mergeCell ref="T30:Y30"/>
    <mergeCell ref="AD25:AE27"/>
    <mergeCell ref="AG25:AL25"/>
    <mergeCell ref="AG26:AL26"/>
    <mergeCell ref="AG27:AL27"/>
    <mergeCell ref="AD28:AE30"/>
    <mergeCell ref="AG28:AL28"/>
    <mergeCell ref="AG29:AL29"/>
    <mergeCell ref="AG30:AL30"/>
    <mergeCell ref="G31:L31"/>
    <mergeCell ref="G32:L32"/>
    <mergeCell ref="G33:L33"/>
    <mergeCell ref="D34:E36"/>
    <mergeCell ref="G34:L34"/>
    <mergeCell ref="Q5:R5"/>
    <mergeCell ref="T5:Y5"/>
    <mergeCell ref="AD5:AE5"/>
    <mergeCell ref="AG5:AL5"/>
    <mergeCell ref="P12:P14"/>
    <mergeCell ref="P9:P11"/>
    <mergeCell ref="P6:P8"/>
    <mergeCell ref="P18:P20"/>
    <mergeCell ref="P15:P17"/>
    <mergeCell ref="Q6:R8"/>
    <mergeCell ref="T6:Y6"/>
    <mergeCell ref="T7:Y7"/>
    <mergeCell ref="T8:Y8"/>
    <mergeCell ref="AD6:AE8"/>
    <mergeCell ref="AG6:AL6"/>
    <mergeCell ref="Q12:R14"/>
    <mergeCell ref="T12:Y12"/>
    <mergeCell ref="AC12:AC14"/>
    <mergeCell ref="T13:Y13"/>
    <mergeCell ref="G12:L12"/>
    <mergeCell ref="G13:L13"/>
    <mergeCell ref="G43:L43"/>
    <mergeCell ref="G44:L44"/>
    <mergeCell ref="D43:E45"/>
    <mergeCell ref="G39:L39"/>
    <mergeCell ref="D40:E42"/>
    <mergeCell ref="G40:L40"/>
    <mergeCell ref="G41:L41"/>
    <mergeCell ref="G42:L42"/>
    <mergeCell ref="G35:L35"/>
    <mergeCell ref="G36:L36"/>
    <mergeCell ref="D18:E20"/>
    <mergeCell ref="G18:L18"/>
    <mergeCell ref="G19:L19"/>
    <mergeCell ref="G20:L20"/>
    <mergeCell ref="G45:L45"/>
    <mergeCell ref="D28:E30"/>
    <mergeCell ref="G28:L28"/>
    <mergeCell ref="G29:L29"/>
    <mergeCell ref="G30:L30"/>
    <mergeCell ref="D37:E39"/>
    <mergeCell ref="G37:L37"/>
    <mergeCell ref="G38:L38"/>
    <mergeCell ref="G5:L5"/>
    <mergeCell ref="D6:E8"/>
    <mergeCell ref="G6:L6"/>
    <mergeCell ref="G7:L7"/>
    <mergeCell ref="G8:L8"/>
    <mergeCell ref="D5:E5"/>
    <mergeCell ref="D31:E33"/>
    <mergeCell ref="G10:L10"/>
    <mergeCell ref="G11:L11"/>
    <mergeCell ref="G14:L14"/>
    <mergeCell ref="D9:E11"/>
    <mergeCell ref="G9:L9"/>
    <mergeCell ref="D25:E27"/>
    <mergeCell ref="G25:L25"/>
    <mergeCell ref="G26:L26"/>
    <mergeCell ref="G27:L27"/>
    <mergeCell ref="D21:E24"/>
    <mergeCell ref="G21:L21"/>
    <mergeCell ref="G22:L22"/>
    <mergeCell ref="D15:E17"/>
    <mergeCell ref="G15:L15"/>
    <mergeCell ref="G16:L16"/>
    <mergeCell ref="G17:L17"/>
    <mergeCell ref="D12:E14"/>
    <mergeCell ref="AP6:AP8"/>
    <mergeCell ref="AG7:AL7"/>
    <mergeCell ref="AG8:AL8"/>
    <mergeCell ref="AC6:AC8"/>
    <mergeCell ref="Q9:R11"/>
    <mergeCell ref="T9:Y9"/>
    <mergeCell ref="AC9:AC11"/>
    <mergeCell ref="T10:Y10"/>
    <mergeCell ref="T11:Y11"/>
    <mergeCell ref="AD9:AE11"/>
    <mergeCell ref="AG9:AL9"/>
    <mergeCell ref="AP9:AP11"/>
    <mergeCell ref="AG10:AL10"/>
    <mergeCell ref="AG11:AL11"/>
    <mergeCell ref="AP12:AP14"/>
    <mergeCell ref="AG13:AL13"/>
    <mergeCell ref="AG14:AL14"/>
    <mergeCell ref="AP15:AP17"/>
    <mergeCell ref="Q18:R20"/>
    <mergeCell ref="T18:Y18"/>
    <mergeCell ref="AC18:AC20"/>
    <mergeCell ref="T19:Y19"/>
    <mergeCell ref="T20:Y20"/>
    <mergeCell ref="AD18:AE20"/>
    <mergeCell ref="AG18:AL18"/>
    <mergeCell ref="AP18:AP20"/>
    <mergeCell ref="AG19:AL19"/>
    <mergeCell ref="AG20:AL20"/>
    <mergeCell ref="Q15:R17"/>
    <mergeCell ref="T15:Y15"/>
    <mergeCell ref="AC15:AC17"/>
    <mergeCell ref="T16:Y16"/>
    <mergeCell ref="T17:Y17"/>
    <mergeCell ref="AD15:AE17"/>
    <mergeCell ref="AG15:AL15"/>
    <mergeCell ref="AG16:AL16"/>
    <mergeCell ref="AG17:AL17"/>
    <mergeCell ref="T14:Y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87A5-99F8-4AD0-9B63-0AEFF305831B}">
  <sheetPr codeName="Лист6"/>
  <dimension ref="A1:A16"/>
  <sheetViews>
    <sheetView showGridLines="0" workbookViewId="0">
      <selection activeCell="A15" sqref="A15"/>
    </sheetView>
  </sheetViews>
  <sheetFormatPr defaultRowHeight="15" x14ac:dyDescent="0.25"/>
  <cols>
    <col min="1" max="16384" width="9.140625" style="348"/>
  </cols>
  <sheetData>
    <row r="1" spans="1:1" ht="18.75" x14ac:dyDescent="0.3">
      <c r="A1" s="347" t="s">
        <v>680</v>
      </c>
    </row>
    <row r="2" spans="1:1" x14ac:dyDescent="0.25">
      <c r="A2" s="348" t="s">
        <v>693</v>
      </c>
    </row>
    <row r="3" spans="1:1" x14ac:dyDescent="0.25">
      <c r="A3" s="348" t="s">
        <v>694</v>
      </c>
    </row>
    <row r="4" spans="1:1" x14ac:dyDescent="0.25">
      <c r="A4" s="348" t="s">
        <v>681</v>
      </c>
    </row>
    <row r="5" spans="1:1" x14ac:dyDescent="0.25">
      <c r="A5" s="348" t="s">
        <v>682</v>
      </c>
    </row>
    <row r="6" spans="1:1" x14ac:dyDescent="0.25">
      <c r="A6" s="348" t="s">
        <v>683</v>
      </c>
    </row>
    <row r="7" spans="1:1" x14ac:dyDescent="0.25">
      <c r="A7" s="348" t="s">
        <v>684</v>
      </c>
    </row>
    <row r="8" spans="1:1" x14ac:dyDescent="0.25">
      <c r="A8" s="348" t="s">
        <v>691</v>
      </c>
    </row>
    <row r="9" spans="1:1" x14ac:dyDescent="0.25">
      <c r="A9" s="348" t="s">
        <v>685</v>
      </c>
    </row>
    <row r="10" spans="1:1" x14ac:dyDescent="0.25">
      <c r="A10" s="348" t="s">
        <v>686</v>
      </c>
    </row>
    <row r="11" spans="1:1" x14ac:dyDescent="0.25">
      <c r="A11" s="348" t="s">
        <v>687</v>
      </c>
    </row>
    <row r="12" spans="1:1" x14ac:dyDescent="0.25">
      <c r="A12" s="348" t="s">
        <v>692</v>
      </c>
    </row>
    <row r="13" spans="1:1" x14ac:dyDescent="0.25">
      <c r="A13" s="348" t="s">
        <v>689</v>
      </c>
    </row>
    <row r="14" spans="1:1" x14ac:dyDescent="0.25">
      <c r="A14" s="348" t="s">
        <v>690</v>
      </c>
    </row>
    <row r="15" spans="1:1" x14ac:dyDescent="0.25">
      <c r="A15" s="348" t="s">
        <v>695</v>
      </c>
    </row>
    <row r="16" spans="1:1" x14ac:dyDescent="0.25">
      <c r="A16" s="348" t="s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9D91-B789-4D85-AC9F-F22C456B7974}">
  <sheetPr codeName="Лист7">
    <tabColor theme="4" tint="0.39997558519241921"/>
  </sheetPr>
  <dimension ref="A1:AH62"/>
  <sheetViews>
    <sheetView showGridLines="0" topLeftCell="A5" zoomScale="70" zoomScaleNormal="70" workbookViewId="0">
      <selection sqref="A1:XFD4"/>
    </sheetView>
  </sheetViews>
  <sheetFormatPr defaultRowHeight="15" x14ac:dyDescent="0.25"/>
  <cols>
    <col min="1" max="1" width="19.8554687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269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407" t="s">
        <v>746</v>
      </c>
      <c r="C6" s="405" t="s">
        <v>242</v>
      </c>
      <c r="D6" s="411" t="s">
        <v>316</v>
      </c>
      <c r="E6" s="406" t="s">
        <v>244</v>
      </c>
      <c r="F6" s="407" t="s">
        <v>235</v>
      </c>
      <c r="G6" s="408" t="s">
        <v>663</v>
      </c>
      <c r="H6" s="409" t="s">
        <v>292</v>
      </c>
      <c r="I6" s="410" t="s">
        <v>291</v>
      </c>
      <c r="J6" s="405" t="s">
        <v>242</v>
      </c>
      <c r="K6" s="411" t="s">
        <v>317</v>
      </c>
      <c r="L6" s="406" t="s">
        <v>244</v>
      </c>
      <c r="M6" s="407" t="s">
        <v>235</v>
      </c>
      <c r="N6" s="408" t="s">
        <v>663</v>
      </c>
      <c r="O6" s="409" t="s">
        <v>292</v>
      </c>
      <c r="P6" s="411" t="s">
        <v>291</v>
      </c>
      <c r="Q6" s="405" t="s">
        <v>242</v>
      </c>
      <c r="R6" s="411" t="s">
        <v>318</v>
      </c>
      <c r="S6" s="406" t="s">
        <v>244</v>
      </c>
      <c r="T6" s="407" t="s">
        <v>235</v>
      </c>
      <c r="U6" s="408" t="s">
        <v>663</v>
      </c>
      <c r="V6" s="412" t="s">
        <v>292</v>
      </c>
      <c r="W6" s="109"/>
      <c r="X6" s="109"/>
      <c r="Y6" s="404"/>
      <c r="Z6" s="109"/>
      <c r="AA6" s="109"/>
      <c r="AB6" s="109"/>
      <c r="AC6" s="109"/>
      <c r="AD6" s="109"/>
      <c r="AE6" s="109"/>
      <c r="AF6" s="404"/>
      <c r="AG6" s="404"/>
      <c r="AH6" s="404"/>
    </row>
    <row r="7" spans="1:34" ht="24.95" customHeight="1" x14ac:dyDescent="0.25">
      <c r="A7" s="748"/>
      <c r="B7" s="749" t="s">
        <v>854</v>
      </c>
      <c r="C7" s="413" t="s">
        <v>246</v>
      </c>
      <c r="D7" s="550" t="s">
        <v>855</v>
      </c>
      <c r="E7" s="436">
        <v>1</v>
      </c>
      <c r="F7" s="418" t="s">
        <v>856</v>
      </c>
      <c r="G7" s="413">
        <v>0.8</v>
      </c>
      <c r="H7" s="758">
        <v>1</v>
      </c>
      <c r="I7" s="839" t="s">
        <v>854</v>
      </c>
      <c r="J7" s="416" t="s">
        <v>246</v>
      </c>
      <c r="K7" s="551" t="s">
        <v>857</v>
      </c>
      <c r="L7" s="436">
        <v>1</v>
      </c>
      <c r="M7" s="418" t="s">
        <v>858</v>
      </c>
      <c r="N7" s="413">
        <v>0.8</v>
      </c>
      <c r="O7" s="758">
        <v>2</v>
      </c>
      <c r="P7" s="839" t="s">
        <v>854</v>
      </c>
      <c r="Q7" s="416" t="s">
        <v>246</v>
      </c>
      <c r="R7" s="563" t="s">
        <v>859</v>
      </c>
      <c r="S7" s="436">
        <v>1</v>
      </c>
      <c r="T7" s="418" t="s">
        <v>860</v>
      </c>
      <c r="U7" s="413">
        <v>0.8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397"/>
    </row>
    <row r="8" spans="1:34" ht="24.95" customHeight="1" x14ac:dyDescent="0.25">
      <c r="A8" s="748"/>
      <c r="B8" s="750"/>
      <c r="C8" s="420" t="s">
        <v>247</v>
      </c>
      <c r="D8" s="552" t="s">
        <v>861</v>
      </c>
      <c r="E8" s="422">
        <v>1</v>
      </c>
      <c r="F8" s="425" t="s">
        <v>856</v>
      </c>
      <c r="G8" s="420">
        <v>0.8</v>
      </c>
      <c r="H8" s="759"/>
      <c r="I8" s="840"/>
      <c r="J8" s="424" t="s">
        <v>247</v>
      </c>
      <c r="K8" s="553" t="s">
        <v>862</v>
      </c>
      <c r="L8" s="422">
        <v>1</v>
      </c>
      <c r="M8" s="425" t="s">
        <v>858</v>
      </c>
      <c r="N8" s="420">
        <v>0.8</v>
      </c>
      <c r="O8" s="759"/>
      <c r="P8" s="840"/>
      <c r="Q8" s="424" t="s">
        <v>247</v>
      </c>
      <c r="R8" s="553" t="s">
        <v>863</v>
      </c>
      <c r="S8" s="422">
        <v>1</v>
      </c>
      <c r="T8" s="425" t="s">
        <v>860</v>
      </c>
      <c r="U8" s="420">
        <v>0.8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397"/>
    </row>
    <row r="9" spans="1:34" ht="24.95" customHeight="1" thickBot="1" x14ac:dyDescent="0.3">
      <c r="A9" s="748"/>
      <c r="B9" s="751"/>
      <c r="C9" s="426" t="s">
        <v>248</v>
      </c>
      <c r="D9" s="558" t="s">
        <v>864</v>
      </c>
      <c r="E9" s="428">
        <v>1</v>
      </c>
      <c r="F9" s="437" t="s">
        <v>856</v>
      </c>
      <c r="G9" s="426">
        <v>0.8</v>
      </c>
      <c r="H9" s="760"/>
      <c r="I9" s="841"/>
      <c r="J9" s="429" t="s">
        <v>248</v>
      </c>
      <c r="K9" s="559" t="s">
        <v>865</v>
      </c>
      <c r="L9" s="438">
        <v>1</v>
      </c>
      <c r="M9" s="437" t="s">
        <v>858</v>
      </c>
      <c r="N9" s="426">
        <v>0.8</v>
      </c>
      <c r="O9" s="760"/>
      <c r="P9" s="841"/>
      <c r="Q9" s="429" t="s">
        <v>248</v>
      </c>
      <c r="R9" s="556" t="s">
        <v>866</v>
      </c>
      <c r="S9" s="438">
        <v>1</v>
      </c>
      <c r="T9" s="437" t="s">
        <v>860</v>
      </c>
      <c r="U9" s="426">
        <v>0.8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397"/>
    </row>
    <row r="10" spans="1:34" ht="17.25" customHeight="1" x14ac:dyDescent="0.25">
      <c r="A10" s="350"/>
      <c r="B10" s="350"/>
      <c r="C10" s="350"/>
      <c r="D10" s="433"/>
      <c r="E10" s="434"/>
      <c r="F10" s="434"/>
      <c r="G10" s="350"/>
      <c r="H10" s="104"/>
      <c r="I10" s="350"/>
      <c r="J10" s="350"/>
      <c r="K10" s="433"/>
      <c r="L10" s="434"/>
      <c r="M10" s="434"/>
      <c r="N10" s="350"/>
      <c r="O10" s="104"/>
      <c r="P10" s="350"/>
      <c r="Q10" s="350"/>
      <c r="R10" s="433"/>
      <c r="S10" s="434"/>
      <c r="T10" s="434"/>
      <c r="U10" s="350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397"/>
    </row>
    <row r="11" spans="1:34" ht="16.5" customHeight="1" x14ac:dyDescent="0.25">
      <c r="A11" s="350"/>
      <c r="B11" s="350"/>
      <c r="C11" s="350"/>
      <c r="D11" s="433"/>
      <c r="E11" s="434"/>
      <c r="F11" s="434"/>
      <c r="G11" s="350"/>
      <c r="H11" s="104"/>
      <c r="I11" s="350"/>
      <c r="J11" s="350"/>
      <c r="K11" s="433"/>
      <c r="L11" s="434"/>
      <c r="M11" s="434"/>
      <c r="N11" s="350"/>
      <c r="O11" s="104"/>
      <c r="P11" s="350"/>
      <c r="Q11" s="350"/>
      <c r="R11" s="433"/>
      <c r="S11" s="434"/>
      <c r="T11" s="434"/>
      <c r="U11" s="350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397"/>
    </row>
    <row r="12" spans="1:34" ht="18" customHeight="1" thickBot="1" x14ac:dyDescent="0.3">
      <c r="A12" s="350"/>
      <c r="B12" s="350"/>
      <c r="C12" s="350"/>
      <c r="D12" s="433"/>
      <c r="E12" s="434"/>
      <c r="F12" s="434"/>
      <c r="G12" s="350"/>
      <c r="H12" s="104"/>
      <c r="I12" s="350"/>
      <c r="J12" s="350"/>
      <c r="K12" s="433"/>
      <c r="L12" s="434"/>
      <c r="M12" s="434"/>
      <c r="N12" s="350"/>
      <c r="O12" s="104"/>
      <c r="P12" s="350"/>
      <c r="Q12" s="350"/>
      <c r="R12" s="433"/>
      <c r="S12" s="434"/>
      <c r="T12" s="434"/>
      <c r="U12" s="350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397"/>
    </row>
    <row r="13" spans="1:34" ht="24.95" customHeight="1" x14ac:dyDescent="0.25">
      <c r="B13" s="762" t="s">
        <v>867</v>
      </c>
      <c r="C13" s="413" t="s">
        <v>246</v>
      </c>
      <c r="D13" s="550" t="s">
        <v>868</v>
      </c>
      <c r="E13" s="436">
        <v>1</v>
      </c>
      <c r="F13" s="418" t="s">
        <v>869</v>
      </c>
      <c r="G13" s="413">
        <v>1.1000000000000001</v>
      </c>
      <c r="H13" s="758">
        <v>1</v>
      </c>
      <c r="I13" s="745" t="s">
        <v>867</v>
      </c>
      <c r="J13" s="416" t="s">
        <v>246</v>
      </c>
      <c r="K13" s="551" t="s">
        <v>868</v>
      </c>
      <c r="L13" s="436">
        <v>1</v>
      </c>
      <c r="M13" s="418" t="s">
        <v>870</v>
      </c>
      <c r="N13" s="413">
        <v>1.1000000000000001</v>
      </c>
      <c r="O13" s="758">
        <v>2</v>
      </c>
      <c r="P13" s="745" t="s">
        <v>867</v>
      </c>
      <c r="Q13" s="416" t="s">
        <v>246</v>
      </c>
      <c r="R13" s="551" t="s">
        <v>868</v>
      </c>
      <c r="S13" s="436">
        <v>1</v>
      </c>
      <c r="T13" s="418" t="s">
        <v>871</v>
      </c>
      <c r="U13" s="413">
        <v>1.1000000000000001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397"/>
    </row>
    <row r="14" spans="1:34" ht="24.95" customHeight="1" x14ac:dyDescent="0.25">
      <c r="B14" s="763"/>
      <c r="C14" s="420" t="s">
        <v>247</v>
      </c>
      <c r="D14" s="552" t="s">
        <v>872</v>
      </c>
      <c r="E14" s="422">
        <v>1</v>
      </c>
      <c r="F14" s="425" t="s">
        <v>869</v>
      </c>
      <c r="G14" s="420">
        <v>1.1000000000000001</v>
      </c>
      <c r="H14" s="759"/>
      <c r="I14" s="746"/>
      <c r="J14" s="424" t="s">
        <v>247</v>
      </c>
      <c r="K14" s="553" t="s">
        <v>872</v>
      </c>
      <c r="L14" s="422">
        <v>1</v>
      </c>
      <c r="M14" s="425" t="s">
        <v>870</v>
      </c>
      <c r="N14" s="420">
        <v>1.1000000000000001</v>
      </c>
      <c r="O14" s="759"/>
      <c r="P14" s="746"/>
      <c r="Q14" s="424" t="s">
        <v>247</v>
      </c>
      <c r="R14" s="553" t="s">
        <v>872</v>
      </c>
      <c r="S14" s="422">
        <v>1</v>
      </c>
      <c r="T14" s="425" t="s">
        <v>871</v>
      </c>
      <c r="U14" s="420">
        <v>1.1000000000000001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397"/>
    </row>
    <row r="15" spans="1:34" ht="24.95" customHeight="1" thickBot="1" x14ac:dyDescent="0.3">
      <c r="B15" s="764"/>
      <c r="C15" s="426" t="s">
        <v>248</v>
      </c>
      <c r="D15" s="558" t="s">
        <v>873</v>
      </c>
      <c r="E15" s="428">
        <v>1</v>
      </c>
      <c r="F15" s="431" t="s">
        <v>869</v>
      </c>
      <c r="G15" s="426">
        <v>1.1000000000000001</v>
      </c>
      <c r="H15" s="760"/>
      <c r="I15" s="747"/>
      <c r="J15" s="429" t="s">
        <v>248</v>
      </c>
      <c r="K15" s="559" t="s">
        <v>874</v>
      </c>
      <c r="L15" s="428">
        <v>1</v>
      </c>
      <c r="M15" s="431" t="s">
        <v>870</v>
      </c>
      <c r="N15" s="426">
        <v>1.1000000000000001</v>
      </c>
      <c r="O15" s="760"/>
      <c r="P15" s="747"/>
      <c r="Q15" s="429" t="s">
        <v>248</v>
      </c>
      <c r="R15" s="559" t="s">
        <v>874</v>
      </c>
      <c r="S15" s="428">
        <v>1</v>
      </c>
      <c r="T15" s="431" t="s">
        <v>871</v>
      </c>
      <c r="U15" s="426">
        <v>1.1000000000000001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397"/>
    </row>
    <row r="16" spans="1:34" ht="24.95" customHeight="1" x14ac:dyDescent="0.25">
      <c r="B16" s="749" t="s">
        <v>827</v>
      </c>
      <c r="C16" s="413" t="s">
        <v>246</v>
      </c>
      <c r="D16" s="562" t="s">
        <v>828</v>
      </c>
      <c r="E16" s="414">
        <v>1</v>
      </c>
      <c r="F16" s="515" t="s">
        <v>829</v>
      </c>
      <c r="G16" s="413">
        <v>0.6</v>
      </c>
      <c r="H16" s="758">
        <v>1</v>
      </c>
      <c r="I16" s="745" t="s">
        <v>827</v>
      </c>
      <c r="J16" s="416" t="s">
        <v>246</v>
      </c>
      <c r="K16" s="563" t="s">
        <v>830</v>
      </c>
      <c r="L16" s="417">
        <v>1</v>
      </c>
      <c r="M16" s="418" t="s">
        <v>831</v>
      </c>
      <c r="N16" s="413">
        <v>0.6</v>
      </c>
      <c r="O16" s="758">
        <v>2</v>
      </c>
      <c r="P16" s="745" t="s">
        <v>827</v>
      </c>
      <c r="Q16" s="416" t="s">
        <v>246</v>
      </c>
      <c r="R16" s="563" t="s">
        <v>832</v>
      </c>
      <c r="S16" s="417">
        <v>1</v>
      </c>
      <c r="T16" s="418" t="s">
        <v>833</v>
      </c>
      <c r="U16" s="581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397"/>
    </row>
    <row r="17" spans="2:34" ht="24.95" customHeight="1" x14ac:dyDescent="0.25">
      <c r="B17" s="750"/>
      <c r="C17" s="420" t="s">
        <v>247</v>
      </c>
      <c r="D17" s="552" t="s">
        <v>834</v>
      </c>
      <c r="E17" s="421">
        <v>1</v>
      </c>
      <c r="F17" s="421" t="s">
        <v>829</v>
      </c>
      <c r="G17" s="420">
        <v>0.6</v>
      </c>
      <c r="H17" s="759"/>
      <c r="I17" s="746"/>
      <c r="J17" s="424" t="s">
        <v>247</v>
      </c>
      <c r="K17" s="553" t="s">
        <v>835</v>
      </c>
      <c r="L17" s="422">
        <v>1</v>
      </c>
      <c r="M17" s="425" t="s">
        <v>831</v>
      </c>
      <c r="N17" s="420">
        <v>0.6</v>
      </c>
      <c r="O17" s="759"/>
      <c r="P17" s="746"/>
      <c r="Q17" s="424" t="s">
        <v>247</v>
      </c>
      <c r="R17" s="553" t="s">
        <v>836</v>
      </c>
      <c r="S17" s="422">
        <v>1</v>
      </c>
      <c r="T17" s="425" t="s">
        <v>833</v>
      </c>
      <c r="U17" s="579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397"/>
    </row>
    <row r="18" spans="2:34" ht="24.95" customHeight="1" thickBot="1" x14ac:dyDescent="0.3">
      <c r="B18" s="751"/>
      <c r="C18" s="426" t="s">
        <v>248</v>
      </c>
      <c r="D18" s="555" t="s">
        <v>837</v>
      </c>
      <c r="E18" s="427">
        <v>1</v>
      </c>
      <c r="F18" s="457" t="s">
        <v>829</v>
      </c>
      <c r="G18" s="426">
        <v>0.6</v>
      </c>
      <c r="H18" s="760"/>
      <c r="I18" s="747"/>
      <c r="J18" s="429" t="s">
        <v>248</v>
      </c>
      <c r="K18" s="556" t="s">
        <v>838</v>
      </c>
      <c r="L18" s="430">
        <v>1</v>
      </c>
      <c r="M18" s="431" t="s">
        <v>831</v>
      </c>
      <c r="N18" s="426">
        <v>0.6</v>
      </c>
      <c r="O18" s="760"/>
      <c r="P18" s="747"/>
      <c r="Q18" s="429" t="s">
        <v>248</v>
      </c>
      <c r="R18" s="556" t="s">
        <v>839</v>
      </c>
      <c r="S18" s="430">
        <v>1</v>
      </c>
      <c r="T18" s="431" t="s">
        <v>833</v>
      </c>
      <c r="U18" s="488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397"/>
    </row>
    <row r="19" spans="2:34" ht="24.95" customHeight="1" x14ac:dyDescent="0.25">
      <c r="B19" s="749" t="s">
        <v>840</v>
      </c>
      <c r="C19" s="413" t="s">
        <v>246</v>
      </c>
      <c r="D19" s="562" t="s">
        <v>841</v>
      </c>
      <c r="E19" s="417">
        <v>1</v>
      </c>
      <c r="F19" s="435" t="s">
        <v>829</v>
      </c>
      <c r="G19" s="413">
        <v>0.8</v>
      </c>
      <c r="H19" s="536">
        <v>1</v>
      </c>
      <c r="I19" s="839" t="s">
        <v>840</v>
      </c>
      <c r="J19" s="416" t="s">
        <v>246</v>
      </c>
      <c r="K19" s="563" t="s">
        <v>842</v>
      </c>
      <c r="L19" s="436">
        <v>1</v>
      </c>
      <c r="M19" s="418" t="s">
        <v>831</v>
      </c>
      <c r="N19" s="413">
        <v>0.8</v>
      </c>
      <c r="O19" s="536">
        <v>2</v>
      </c>
      <c r="P19" s="839" t="s">
        <v>840</v>
      </c>
      <c r="Q19" s="416" t="s">
        <v>246</v>
      </c>
      <c r="R19" s="563" t="s">
        <v>841</v>
      </c>
      <c r="S19" s="436">
        <v>1</v>
      </c>
      <c r="T19" s="418" t="s">
        <v>833</v>
      </c>
      <c r="U19" s="413">
        <v>0.8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397"/>
    </row>
    <row r="20" spans="2:34" ht="24.95" customHeight="1" x14ac:dyDescent="0.25">
      <c r="B20" s="750"/>
      <c r="C20" s="420" t="s">
        <v>247</v>
      </c>
      <c r="D20" s="552" t="s">
        <v>843</v>
      </c>
      <c r="E20" s="422">
        <v>1</v>
      </c>
      <c r="F20" s="425" t="s">
        <v>829</v>
      </c>
      <c r="G20" s="420">
        <v>0.8</v>
      </c>
      <c r="H20" s="537"/>
      <c r="I20" s="840"/>
      <c r="J20" s="424" t="s">
        <v>247</v>
      </c>
      <c r="K20" s="553" t="s">
        <v>843</v>
      </c>
      <c r="L20" s="422">
        <v>1</v>
      </c>
      <c r="M20" s="425" t="s">
        <v>831</v>
      </c>
      <c r="N20" s="420">
        <v>0.8</v>
      </c>
      <c r="O20" s="537"/>
      <c r="P20" s="840"/>
      <c r="Q20" s="424" t="s">
        <v>247</v>
      </c>
      <c r="R20" s="553" t="s">
        <v>843</v>
      </c>
      <c r="S20" s="422">
        <v>1</v>
      </c>
      <c r="T20" s="425" t="s">
        <v>833</v>
      </c>
      <c r="U20" s="420">
        <v>0.8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397"/>
    </row>
    <row r="21" spans="2:34" ht="24.95" customHeight="1" thickBot="1" x14ac:dyDescent="0.3">
      <c r="B21" s="751"/>
      <c r="C21" s="426" t="s">
        <v>248</v>
      </c>
      <c r="D21" s="555" t="s">
        <v>844</v>
      </c>
      <c r="E21" s="430">
        <v>1</v>
      </c>
      <c r="F21" s="431" t="s">
        <v>829</v>
      </c>
      <c r="G21" s="426">
        <v>0.8</v>
      </c>
      <c r="H21" s="538"/>
      <c r="I21" s="841"/>
      <c r="J21" s="429" t="s">
        <v>248</v>
      </c>
      <c r="K21" s="556" t="s">
        <v>844</v>
      </c>
      <c r="L21" s="428">
        <v>1</v>
      </c>
      <c r="M21" s="431" t="s">
        <v>831</v>
      </c>
      <c r="N21" s="426">
        <v>0.8</v>
      </c>
      <c r="O21" s="538"/>
      <c r="P21" s="841"/>
      <c r="Q21" s="429" t="s">
        <v>248</v>
      </c>
      <c r="R21" s="556" t="s">
        <v>844</v>
      </c>
      <c r="S21" s="428">
        <v>1</v>
      </c>
      <c r="T21" s="431" t="s">
        <v>833</v>
      </c>
      <c r="U21" s="426">
        <v>0.8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397"/>
    </row>
    <row r="22" spans="2:34" ht="24.95" customHeight="1" x14ac:dyDescent="0.25">
      <c r="B22" s="749" t="s">
        <v>845</v>
      </c>
      <c r="C22" s="413" t="s">
        <v>246</v>
      </c>
      <c r="D22" s="550" t="s">
        <v>846</v>
      </c>
      <c r="E22" s="436">
        <v>1</v>
      </c>
      <c r="F22" s="435" t="s">
        <v>829</v>
      </c>
      <c r="G22" s="413">
        <v>0.7</v>
      </c>
      <c r="H22" s="536">
        <v>1</v>
      </c>
      <c r="I22" s="839" t="s">
        <v>845</v>
      </c>
      <c r="J22" s="416" t="s">
        <v>246</v>
      </c>
      <c r="K22" s="551" t="s">
        <v>847</v>
      </c>
      <c r="L22" s="436">
        <v>1</v>
      </c>
      <c r="M22" s="418" t="s">
        <v>831</v>
      </c>
      <c r="N22" s="413">
        <v>0.7</v>
      </c>
      <c r="O22" s="536">
        <v>2</v>
      </c>
      <c r="P22" s="839" t="s">
        <v>845</v>
      </c>
      <c r="Q22" s="416" t="s">
        <v>246</v>
      </c>
      <c r="R22" s="563" t="s">
        <v>848</v>
      </c>
      <c r="S22" s="436">
        <v>1</v>
      </c>
      <c r="T22" s="418" t="s">
        <v>833</v>
      </c>
      <c r="U22" s="413">
        <v>0.7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397"/>
    </row>
    <row r="23" spans="2:34" ht="24.95" customHeight="1" x14ac:dyDescent="0.25">
      <c r="B23" s="750"/>
      <c r="C23" s="420" t="s">
        <v>247</v>
      </c>
      <c r="D23" s="552" t="s">
        <v>849</v>
      </c>
      <c r="E23" s="422">
        <v>1</v>
      </c>
      <c r="F23" s="425" t="s">
        <v>829</v>
      </c>
      <c r="G23" s="420">
        <v>0.7</v>
      </c>
      <c r="H23" s="537"/>
      <c r="I23" s="840"/>
      <c r="J23" s="424" t="s">
        <v>247</v>
      </c>
      <c r="K23" s="553" t="s">
        <v>850</v>
      </c>
      <c r="L23" s="422">
        <v>1</v>
      </c>
      <c r="M23" s="425" t="s">
        <v>831</v>
      </c>
      <c r="N23" s="420">
        <v>0.7</v>
      </c>
      <c r="O23" s="537"/>
      <c r="P23" s="840"/>
      <c r="Q23" s="424" t="s">
        <v>247</v>
      </c>
      <c r="R23" s="553" t="s">
        <v>851</v>
      </c>
      <c r="S23" s="422">
        <v>1</v>
      </c>
      <c r="T23" s="425" t="s">
        <v>833</v>
      </c>
      <c r="U23" s="420">
        <v>0.7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397"/>
    </row>
    <row r="24" spans="2:34" ht="24.95" customHeight="1" thickBot="1" x14ac:dyDescent="0.3">
      <c r="B24" s="751"/>
      <c r="C24" s="426" t="s">
        <v>248</v>
      </c>
      <c r="D24" s="558" t="s">
        <v>852</v>
      </c>
      <c r="E24" s="428">
        <v>1</v>
      </c>
      <c r="F24" s="437" t="s">
        <v>829</v>
      </c>
      <c r="G24" s="426">
        <v>0.7</v>
      </c>
      <c r="H24" s="538"/>
      <c r="I24" s="841"/>
      <c r="J24" s="429" t="s">
        <v>248</v>
      </c>
      <c r="K24" s="559" t="s">
        <v>853</v>
      </c>
      <c r="L24" s="438">
        <v>1</v>
      </c>
      <c r="M24" s="437" t="s">
        <v>831</v>
      </c>
      <c r="N24" s="426">
        <v>0.7</v>
      </c>
      <c r="O24" s="538"/>
      <c r="P24" s="841"/>
      <c r="Q24" s="429" t="s">
        <v>248</v>
      </c>
      <c r="R24" s="556" t="s">
        <v>853</v>
      </c>
      <c r="S24" s="438">
        <v>1</v>
      </c>
      <c r="T24" s="437" t="s">
        <v>833</v>
      </c>
      <c r="U24" s="426">
        <v>0.7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397"/>
    </row>
    <row r="25" spans="2:34" ht="24.95" customHeight="1" x14ac:dyDescent="0.25">
      <c r="B25" s="749" t="s">
        <v>854</v>
      </c>
      <c r="C25" s="413" t="s">
        <v>246</v>
      </c>
      <c r="D25" s="550" t="s">
        <v>855</v>
      </c>
      <c r="E25" s="436">
        <v>1</v>
      </c>
      <c r="F25" s="418" t="s">
        <v>856</v>
      </c>
      <c r="G25" s="413">
        <v>0.8</v>
      </c>
      <c r="H25" s="536">
        <v>1</v>
      </c>
      <c r="I25" s="839" t="s">
        <v>854</v>
      </c>
      <c r="J25" s="416" t="s">
        <v>246</v>
      </c>
      <c r="K25" s="551" t="s">
        <v>857</v>
      </c>
      <c r="L25" s="436">
        <v>1</v>
      </c>
      <c r="M25" s="418" t="s">
        <v>858</v>
      </c>
      <c r="N25" s="413">
        <v>0.8</v>
      </c>
      <c r="O25" s="536">
        <v>2</v>
      </c>
      <c r="P25" s="839" t="s">
        <v>854</v>
      </c>
      <c r="Q25" s="416" t="s">
        <v>246</v>
      </c>
      <c r="R25" s="563" t="s">
        <v>859</v>
      </c>
      <c r="S25" s="436">
        <v>1</v>
      </c>
      <c r="T25" s="418" t="s">
        <v>860</v>
      </c>
      <c r="U25" s="413">
        <v>0.8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397"/>
    </row>
    <row r="26" spans="2:34" ht="24.95" customHeight="1" x14ac:dyDescent="0.25">
      <c r="B26" s="750"/>
      <c r="C26" s="420" t="s">
        <v>247</v>
      </c>
      <c r="D26" s="552" t="s">
        <v>861</v>
      </c>
      <c r="E26" s="422">
        <v>1</v>
      </c>
      <c r="F26" s="425" t="s">
        <v>856</v>
      </c>
      <c r="G26" s="420">
        <v>0.8</v>
      </c>
      <c r="H26" s="537"/>
      <c r="I26" s="840"/>
      <c r="J26" s="424" t="s">
        <v>247</v>
      </c>
      <c r="K26" s="553" t="s">
        <v>862</v>
      </c>
      <c r="L26" s="422">
        <v>1</v>
      </c>
      <c r="M26" s="425" t="s">
        <v>858</v>
      </c>
      <c r="N26" s="420">
        <v>0.8</v>
      </c>
      <c r="O26" s="537"/>
      <c r="P26" s="840"/>
      <c r="Q26" s="424" t="s">
        <v>247</v>
      </c>
      <c r="R26" s="553" t="s">
        <v>863</v>
      </c>
      <c r="S26" s="422">
        <v>1</v>
      </c>
      <c r="T26" s="425" t="s">
        <v>860</v>
      </c>
      <c r="U26" s="420">
        <v>0.8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397"/>
    </row>
    <row r="27" spans="2:34" ht="24.95" customHeight="1" thickBot="1" x14ac:dyDescent="0.3">
      <c r="B27" s="751"/>
      <c r="C27" s="426" t="s">
        <v>248</v>
      </c>
      <c r="D27" s="558" t="s">
        <v>864</v>
      </c>
      <c r="E27" s="428">
        <v>1</v>
      </c>
      <c r="F27" s="437" t="s">
        <v>856</v>
      </c>
      <c r="G27" s="426">
        <v>0.8</v>
      </c>
      <c r="H27" s="538"/>
      <c r="I27" s="841"/>
      <c r="J27" s="429" t="s">
        <v>248</v>
      </c>
      <c r="K27" s="559" t="s">
        <v>865</v>
      </c>
      <c r="L27" s="438">
        <v>1</v>
      </c>
      <c r="M27" s="437" t="s">
        <v>858</v>
      </c>
      <c r="N27" s="426">
        <v>0.8</v>
      </c>
      <c r="O27" s="538"/>
      <c r="P27" s="841"/>
      <c r="Q27" s="429" t="s">
        <v>248</v>
      </c>
      <c r="R27" s="556" t="s">
        <v>866</v>
      </c>
      <c r="S27" s="438">
        <v>1</v>
      </c>
      <c r="T27" s="437" t="s">
        <v>860</v>
      </c>
      <c r="U27" s="426">
        <v>0.8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397"/>
    </row>
    <row r="28" spans="2:34" ht="24.95" customHeight="1" x14ac:dyDescent="0.25">
      <c r="B28" s="749" t="s">
        <v>867</v>
      </c>
      <c r="C28" s="413" t="s">
        <v>246</v>
      </c>
      <c r="D28" s="550" t="s">
        <v>868</v>
      </c>
      <c r="E28" s="436">
        <v>1</v>
      </c>
      <c r="F28" s="418" t="s">
        <v>869</v>
      </c>
      <c r="G28" s="413">
        <v>1.1000000000000001</v>
      </c>
      <c r="H28" s="536">
        <v>1</v>
      </c>
      <c r="I28" s="839" t="s">
        <v>867</v>
      </c>
      <c r="J28" s="416" t="s">
        <v>246</v>
      </c>
      <c r="K28" s="551" t="s">
        <v>868</v>
      </c>
      <c r="L28" s="436">
        <v>1</v>
      </c>
      <c r="M28" s="418" t="s">
        <v>870</v>
      </c>
      <c r="N28" s="413">
        <v>1.1000000000000001</v>
      </c>
      <c r="O28" s="536">
        <v>2</v>
      </c>
      <c r="P28" s="839" t="s">
        <v>867</v>
      </c>
      <c r="Q28" s="416" t="s">
        <v>246</v>
      </c>
      <c r="R28" s="551" t="s">
        <v>868</v>
      </c>
      <c r="S28" s="436">
        <v>1</v>
      </c>
      <c r="T28" s="418" t="s">
        <v>871</v>
      </c>
      <c r="U28" s="413">
        <v>1.1000000000000001</v>
      </c>
      <c r="V28" s="758">
        <v>3</v>
      </c>
    </row>
    <row r="29" spans="2:34" ht="24.95" customHeight="1" x14ac:dyDescent="0.25">
      <c r="B29" s="750"/>
      <c r="C29" s="420" t="s">
        <v>247</v>
      </c>
      <c r="D29" s="552" t="s">
        <v>872</v>
      </c>
      <c r="E29" s="422">
        <v>1</v>
      </c>
      <c r="F29" s="425" t="s">
        <v>869</v>
      </c>
      <c r="G29" s="420">
        <v>1.1000000000000001</v>
      </c>
      <c r="H29" s="537"/>
      <c r="I29" s="840"/>
      <c r="J29" s="424" t="s">
        <v>247</v>
      </c>
      <c r="K29" s="553" t="s">
        <v>872</v>
      </c>
      <c r="L29" s="422">
        <v>1</v>
      </c>
      <c r="M29" s="425" t="s">
        <v>870</v>
      </c>
      <c r="N29" s="420">
        <v>1.1000000000000001</v>
      </c>
      <c r="O29" s="537"/>
      <c r="P29" s="840"/>
      <c r="Q29" s="424" t="s">
        <v>247</v>
      </c>
      <c r="R29" s="553" t="s">
        <v>872</v>
      </c>
      <c r="S29" s="422">
        <v>1</v>
      </c>
      <c r="T29" s="425" t="s">
        <v>871</v>
      </c>
      <c r="U29" s="420">
        <v>1.1000000000000001</v>
      </c>
      <c r="V29" s="759"/>
    </row>
    <row r="30" spans="2:34" ht="24.95" customHeight="1" thickBot="1" x14ac:dyDescent="0.3">
      <c r="B30" s="751"/>
      <c r="C30" s="426" t="s">
        <v>248</v>
      </c>
      <c r="D30" s="558" t="s">
        <v>873</v>
      </c>
      <c r="E30" s="428">
        <v>1</v>
      </c>
      <c r="F30" s="437" t="s">
        <v>869</v>
      </c>
      <c r="G30" s="426">
        <v>1.1000000000000001</v>
      </c>
      <c r="H30" s="538"/>
      <c r="I30" s="841"/>
      <c r="J30" s="429" t="s">
        <v>248</v>
      </c>
      <c r="K30" s="559" t="s">
        <v>874</v>
      </c>
      <c r="L30" s="438">
        <v>1</v>
      </c>
      <c r="M30" s="437" t="s">
        <v>870</v>
      </c>
      <c r="N30" s="426">
        <v>1.1000000000000001</v>
      </c>
      <c r="O30" s="538"/>
      <c r="P30" s="841"/>
      <c r="Q30" s="429" t="s">
        <v>248</v>
      </c>
      <c r="R30" s="559" t="s">
        <v>874</v>
      </c>
      <c r="S30" s="438">
        <v>1</v>
      </c>
      <c r="T30" s="437" t="s">
        <v>871</v>
      </c>
      <c r="U30" s="426">
        <v>1.1000000000000001</v>
      </c>
      <c r="V30" s="760"/>
    </row>
    <row r="31" spans="2:34" ht="24.95" customHeight="1" x14ac:dyDescent="0.25">
      <c r="B31" s="749" t="s">
        <v>875</v>
      </c>
      <c r="C31" s="413" t="s">
        <v>246</v>
      </c>
      <c r="D31" s="550" t="s">
        <v>876</v>
      </c>
      <c r="E31" s="436">
        <v>1</v>
      </c>
      <c r="F31" s="418" t="s">
        <v>869</v>
      </c>
      <c r="G31" s="413">
        <v>0.9</v>
      </c>
      <c r="H31" s="536">
        <v>1</v>
      </c>
      <c r="I31" s="839" t="s">
        <v>875</v>
      </c>
      <c r="J31" s="416" t="s">
        <v>246</v>
      </c>
      <c r="K31" s="551" t="s">
        <v>877</v>
      </c>
      <c r="L31" s="436">
        <v>1</v>
      </c>
      <c r="M31" s="418" t="s">
        <v>870</v>
      </c>
      <c r="N31" s="413">
        <v>0.9</v>
      </c>
      <c r="O31" s="536">
        <v>2</v>
      </c>
      <c r="P31" s="839" t="s">
        <v>875</v>
      </c>
      <c r="Q31" s="416" t="s">
        <v>246</v>
      </c>
      <c r="R31" s="551" t="s">
        <v>878</v>
      </c>
      <c r="S31" s="436">
        <v>1</v>
      </c>
      <c r="T31" s="418" t="s">
        <v>871</v>
      </c>
      <c r="U31" s="413">
        <v>0.9</v>
      </c>
      <c r="V31" s="758">
        <v>3</v>
      </c>
    </row>
    <row r="32" spans="2:34" ht="24.95" customHeight="1" x14ac:dyDescent="0.25">
      <c r="B32" s="750"/>
      <c r="C32" s="420" t="s">
        <v>247</v>
      </c>
      <c r="D32" s="552" t="s">
        <v>879</v>
      </c>
      <c r="E32" s="422">
        <v>1</v>
      </c>
      <c r="F32" s="425" t="s">
        <v>869</v>
      </c>
      <c r="G32" s="420">
        <v>0.9</v>
      </c>
      <c r="H32" s="537"/>
      <c r="I32" s="840"/>
      <c r="J32" s="424" t="s">
        <v>247</v>
      </c>
      <c r="K32" s="553" t="s">
        <v>880</v>
      </c>
      <c r="L32" s="422">
        <v>1</v>
      </c>
      <c r="M32" s="425" t="s">
        <v>870</v>
      </c>
      <c r="N32" s="420">
        <v>0.9</v>
      </c>
      <c r="O32" s="537"/>
      <c r="P32" s="840"/>
      <c r="Q32" s="424" t="s">
        <v>247</v>
      </c>
      <c r="R32" s="553" t="s">
        <v>881</v>
      </c>
      <c r="S32" s="422">
        <v>1</v>
      </c>
      <c r="T32" s="425" t="s">
        <v>871</v>
      </c>
      <c r="U32" s="420">
        <v>0.9</v>
      </c>
      <c r="V32" s="759"/>
    </row>
    <row r="33" spans="1:22" ht="24.95" customHeight="1" thickBot="1" x14ac:dyDescent="0.3">
      <c r="B33" s="751"/>
      <c r="C33" s="426" t="s">
        <v>248</v>
      </c>
      <c r="D33" s="558" t="s">
        <v>882</v>
      </c>
      <c r="E33" s="428">
        <v>1</v>
      </c>
      <c r="F33" s="437" t="s">
        <v>869</v>
      </c>
      <c r="G33" s="426">
        <v>0.9</v>
      </c>
      <c r="H33" s="538"/>
      <c r="I33" s="841"/>
      <c r="J33" s="429" t="s">
        <v>248</v>
      </c>
      <c r="K33" s="559" t="s">
        <v>883</v>
      </c>
      <c r="L33" s="438">
        <v>1</v>
      </c>
      <c r="M33" s="437" t="s">
        <v>870</v>
      </c>
      <c r="N33" s="426">
        <v>0.9</v>
      </c>
      <c r="O33" s="538"/>
      <c r="P33" s="841"/>
      <c r="Q33" s="429" t="s">
        <v>248</v>
      </c>
      <c r="R33" s="559" t="s">
        <v>884</v>
      </c>
      <c r="S33" s="438">
        <v>1</v>
      </c>
      <c r="T33" s="437" t="s">
        <v>871</v>
      </c>
      <c r="U33" s="426">
        <v>0.9</v>
      </c>
      <c r="V33" s="760"/>
    </row>
    <row r="34" spans="1:22" ht="24.95" customHeight="1" x14ac:dyDescent="0.25">
      <c r="B34" s="762"/>
      <c r="C34" s="413"/>
      <c r="D34" s="500"/>
      <c r="E34" s="436"/>
      <c r="F34" s="418"/>
      <c r="G34" s="419"/>
      <c r="H34" s="758">
        <v>1</v>
      </c>
      <c r="I34" s="745"/>
      <c r="J34" s="416"/>
      <c r="K34" s="501"/>
      <c r="L34" s="436"/>
      <c r="M34" s="418"/>
      <c r="N34" s="419"/>
      <c r="O34" s="758">
        <v>2</v>
      </c>
      <c r="P34" s="745"/>
      <c r="Q34" s="416"/>
      <c r="R34" s="501"/>
      <c r="S34" s="436"/>
      <c r="T34" s="418"/>
      <c r="U34" s="419"/>
      <c r="V34" s="758">
        <v>3</v>
      </c>
    </row>
    <row r="35" spans="1:22" ht="24.95" customHeight="1" x14ac:dyDescent="0.25">
      <c r="B35" s="763"/>
      <c r="C35" s="420"/>
      <c r="D35" s="497"/>
      <c r="E35" s="422"/>
      <c r="F35" s="425"/>
      <c r="G35" s="420"/>
      <c r="H35" s="759"/>
      <c r="I35" s="746"/>
      <c r="J35" s="424"/>
      <c r="K35" s="498"/>
      <c r="L35" s="422"/>
      <c r="M35" s="425"/>
      <c r="N35" s="420"/>
      <c r="O35" s="759"/>
      <c r="P35" s="746"/>
      <c r="Q35" s="424"/>
      <c r="R35" s="498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02"/>
      <c r="E36" s="428"/>
      <c r="F36" s="437"/>
      <c r="G36" s="439"/>
      <c r="H36" s="760"/>
      <c r="I36" s="765"/>
      <c r="J36" s="429"/>
      <c r="K36" s="503"/>
      <c r="L36" s="438"/>
      <c r="M36" s="440"/>
      <c r="N36" s="439"/>
      <c r="O36" s="760"/>
      <c r="P36" s="765"/>
      <c r="Q36" s="429"/>
      <c r="R36" s="503"/>
      <c r="S36" s="438"/>
      <c r="T36" s="431"/>
      <c r="U36" s="439"/>
      <c r="V36" s="760"/>
    </row>
    <row r="37" spans="1:22" ht="24.95" customHeight="1" x14ac:dyDescent="0.25">
      <c r="B37" s="762"/>
      <c r="C37" s="413"/>
      <c r="D37" s="500"/>
      <c r="E37" s="436"/>
      <c r="F37" s="418"/>
      <c r="G37" s="419"/>
      <c r="H37" s="758">
        <v>1</v>
      </c>
      <c r="I37" s="745"/>
      <c r="J37" s="416"/>
      <c r="K37" s="501"/>
      <c r="L37" s="436"/>
      <c r="M37" s="418"/>
      <c r="N37" s="419"/>
      <c r="O37" s="758">
        <v>2</v>
      </c>
      <c r="P37" s="745"/>
      <c r="Q37" s="416"/>
      <c r="R37" s="501"/>
      <c r="S37" s="436"/>
      <c r="T37" s="418"/>
      <c r="U37" s="419"/>
      <c r="V37" s="758">
        <v>3</v>
      </c>
    </row>
    <row r="38" spans="1:22" ht="24.95" customHeight="1" x14ac:dyDescent="0.25">
      <c r="B38" s="763"/>
      <c r="C38" s="420"/>
      <c r="D38" s="497"/>
      <c r="E38" s="422"/>
      <c r="F38" s="425"/>
      <c r="G38" s="420"/>
      <c r="H38" s="759"/>
      <c r="I38" s="746"/>
      <c r="J38" s="424"/>
      <c r="K38" s="498"/>
      <c r="L38" s="422"/>
      <c r="M38" s="425"/>
      <c r="N38" s="420"/>
      <c r="O38" s="759"/>
      <c r="P38" s="746"/>
      <c r="Q38" s="424"/>
      <c r="R38" s="498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04"/>
      <c r="E39" s="428"/>
      <c r="F39" s="437"/>
      <c r="G39" s="439"/>
      <c r="H39" s="760"/>
      <c r="I39" s="765"/>
      <c r="J39" s="429"/>
      <c r="K39" s="505"/>
      <c r="L39" s="438"/>
      <c r="M39" s="440"/>
      <c r="N39" s="439"/>
      <c r="O39" s="760"/>
      <c r="P39" s="765"/>
      <c r="Q39" s="429"/>
      <c r="R39" s="505"/>
      <c r="S39" s="438"/>
      <c r="T39" s="431"/>
      <c r="U39" s="439"/>
      <c r="V39" s="760"/>
    </row>
    <row r="40" spans="1:22" ht="24.95" customHeight="1" x14ac:dyDescent="0.25">
      <c r="B40" s="762"/>
      <c r="C40" s="413"/>
      <c r="D40" s="500"/>
      <c r="E40" s="436"/>
      <c r="F40" s="418"/>
      <c r="G40" s="419"/>
      <c r="H40" s="758">
        <v>1</v>
      </c>
      <c r="I40" s="745"/>
      <c r="J40" s="416"/>
      <c r="K40" s="501"/>
      <c r="L40" s="436"/>
      <c r="M40" s="418"/>
      <c r="N40" s="419"/>
      <c r="O40" s="758">
        <v>2</v>
      </c>
      <c r="P40" s="745"/>
      <c r="Q40" s="416"/>
      <c r="R40" s="501"/>
      <c r="S40" s="436"/>
      <c r="T40" s="418"/>
      <c r="U40" s="419"/>
      <c r="V40" s="758">
        <v>3</v>
      </c>
    </row>
    <row r="41" spans="1:22" ht="24.95" customHeight="1" x14ac:dyDescent="0.25">
      <c r="B41" s="763"/>
      <c r="C41" s="420"/>
      <c r="D41" s="497"/>
      <c r="E41" s="422"/>
      <c r="F41" s="425"/>
      <c r="G41" s="420"/>
      <c r="H41" s="759"/>
      <c r="I41" s="746"/>
      <c r="J41" s="424"/>
      <c r="K41" s="498"/>
      <c r="L41" s="422"/>
      <c r="M41" s="425"/>
      <c r="N41" s="420"/>
      <c r="O41" s="759"/>
      <c r="P41" s="746"/>
      <c r="Q41" s="424"/>
      <c r="R41" s="498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04"/>
      <c r="E42" s="428"/>
      <c r="F42" s="437"/>
      <c r="G42" s="439"/>
      <c r="H42" s="760"/>
      <c r="I42" s="765"/>
      <c r="J42" s="429"/>
      <c r="K42" s="505"/>
      <c r="L42" s="438"/>
      <c r="M42" s="440"/>
      <c r="N42" s="439"/>
      <c r="O42" s="760"/>
      <c r="P42" s="765"/>
      <c r="Q42" s="429"/>
      <c r="R42" s="505"/>
      <c r="S42" s="438"/>
      <c r="T42" s="431"/>
      <c r="U42" s="439"/>
      <c r="V42" s="760"/>
    </row>
    <row r="43" spans="1:22" ht="24.95" customHeight="1" x14ac:dyDescent="0.25">
      <c r="B43" s="762"/>
      <c r="C43" s="413"/>
      <c r="D43" s="496"/>
      <c r="E43" s="417"/>
      <c r="F43" s="441"/>
      <c r="G43" s="413"/>
      <c r="H43" s="758">
        <v>1</v>
      </c>
      <c r="I43" s="745"/>
      <c r="J43" s="416"/>
      <c r="K43" s="501"/>
      <c r="L43" s="436"/>
      <c r="M43" s="418"/>
      <c r="N43" s="419"/>
      <c r="O43" s="758">
        <v>2</v>
      </c>
      <c r="P43" s="745"/>
      <c r="Q43" s="416"/>
      <c r="R43" s="501"/>
      <c r="S43" s="436"/>
      <c r="T43" s="418"/>
      <c r="U43" s="419"/>
      <c r="V43" s="758">
        <v>3</v>
      </c>
    </row>
    <row r="44" spans="1:22" ht="24.95" customHeight="1" x14ac:dyDescent="0.25">
      <c r="B44" s="763"/>
      <c r="C44" s="420"/>
      <c r="D44" s="497"/>
      <c r="E44" s="422"/>
      <c r="F44" s="425"/>
      <c r="G44" s="420"/>
      <c r="H44" s="759"/>
      <c r="I44" s="746"/>
      <c r="J44" s="424"/>
      <c r="K44" s="498"/>
      <c r="L44" s="422"/>
      <c r="M44" s="425"/>
      <c r="N44" s="420"/>
      <c r="O44" s="759"/>
      <c r="P44" s="746"/>
      <c r="Q44" s="424"/>
      <c r="R44" s="498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499"/>
      <c r="E45" s="430"/>
      <c r="F45" s="442"/>
      <c r="G45" s="426"/>
      <c r="H45" s="760"/>
      <c r="I45" s="747"/>
      <c r="J45" s="429"/>
      <c r="K45" s="503"/>
      <c r="L45" s="428"/>
      <c r="M45" s="431"/>
      <c r="N45" s="432"/>
      <c r="O45" s="760"/>
      <c r="P45" s="747"/>
      <c r="Q45" s="429"/>
      <c r="R45" s="503"/>
      <c r="S45" s="428"/>
      <c r="T45" s="431"/>
      <c r="U45" s="432"/>
      <c r="V45" s="760"/>
    </row>
    <row r="46" spans="1:22" ht="24" hidden="1" customHeight="1" thickBot="1" x14ac:dyDescent="0.3">
      <c r="A46" s="399" t="s">
        <v>258</v>
      </c>
      <c r="B46" s="762" t="s">
        <v>875</v>
      </c>
      <c r="C46" s="413" t="s">
        <v>246</v>
      </c>
      <c r="D46" s="506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07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12"/>
      <c r="S46" s="445"/>
      <c r="T46" s="446"/>
      <c r="U46" s="413"/>
      <c r="V46" s="758">
        <v>3</v>
      </c>
    </row>
    <row r="47" spans="1:22" ht="24" hidden="1" customHeight="1" x14ac:dyDescent="0.25">
      <c r="A47" s="403" t="s">
        <v>234</v>
      </c>
      <c r="B47" s="763"/>
      <c r="C47" s="420" t="s">
        <v>247</v>
      </c>
      <c r="D47" s="508"/>
      <c r="E47" s="447"/>
      <c r="F47" s="448"/>
      <c r="G47" s="420"/>
      <c r="H47" s="759"/>
      <c r="I47" s="746"/>
      <c r="J47" s="424" t="s">
        <v>247</v>
      </c>
      <c r="K47" s="509"/>
      <c r="L47" s="447"/>
      <c r="M47" s="448"/>
      <c r="N47" s="420"/>
      <c r="O47" s="759"/>
      <c r="P47" s="746"/>
      <c r="Q47" s="424" t="s">
        <v>247</v>
      </c>
      <c r="R47" s="513"/>
      <c r="S47" s="449"/>
      <c r="T47" s="450"/>
      <c r="U47" s="420"/>
      <c r="V47" s="759"/>
    </row>
    <row r="48" spans="1:22" ht="24.95" hidden="1" customHeight="1" thickBot="1" x14ac:dyDescent="0.3">
      <c r="A48" s="400" t="s">
        <v>416</v>
      </c>
      <c r="B48" s="764"/>
      <c r="C48" s="426" t="s">
        <v>248</v>
      </c>
      <c r="D48" s="510"/>
      <c r="E48" s="451"/>
      <c r="F48" s="452"/>
      <c r="G48" s="426"/>
      <c r="H48" s="760"/>
      <c r="I48" s="747"/>
      <c r="J48" s="429" t="s">
        <v>248</v>
      </c>
      <c r="K48" s="511"/>
      <c r="L48" s="451"/>
      <c r="M48" s="452"/>
      <c r="N48" s="426"/>
      <c r="O48" s="760"/>
      <c r="P48" s="747"/>
      <c r="Q48" s="429" t="s">
        <v>248</v>
      </c>
      <c r="R48" s="514"/>
      <c r="S48" s="453"/>
      <c r="T48" s="454"/>
      <c r="U48" s="426"/>
      <c r="V48" s="760"/>
    </row>
    <row r="49" spans="1:21" ht="24.95" hidden="1" customHeight="1" thickBot="1" x14ac:dyDescent="0.3">
      <c r="A49" s="401" t="s">
        <v>417</v>
      </c>
      <c r="B49" s="399"/>
      <c r="C49" s="399"/>
      <c r="D49" s="399"/>
      <c r="E49" s="399"/>
      <c r="F49" s="399"/>
      <c r="G49" s="399"/>
      <c r="H49" s="399"/>
      <c r="I49" s="399"/>
      <c r="J49" s="399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25">
      <c r="A50" s="401" t="s">
        <v>418</v>
      </c>
      <c r="B50" s="398"/>
      <c r="C50" s="398"/>
      <c r="D50" s="398"/>
      <c r="E50" s="398"/>
      <c r="F50" s="398"/>
      <c r="G50" s="398"/>
      <c r="H50" s="398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25">
      <c r="A51" s="401" t="s">
        <v>419</v>
      </c>
      <c r="B51" s="400"/>
      <c r="C51" s="400"/>
      <c r="D51" s="400"/>
      <c r="E51" s="400"/>
      <c r="F51" s="400"/>
      <c r="G51" s="400"/>
      <c r="H51" s="400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402" t="s">
        <v>259</v>
      </c>
      <c r="B52" s="401"/>
      <c r="C52" s="401"/>
      <c r="D52" s="401"/>
      <c r="E52" s="401"/>
      <c r="F52" s="401"/>
      <c r="G52" s="401"/>
      <c r="H52" s="401"/>
      <c r="I52" s="157">
        <v>1</v>
      </c>
      <c r="J52" s="139"/>
    </row>
    <row r="53" spans="1:21" ht="24.95" hidden="1" customHeight="1" thickBot="1" x14ac:dyDescent="0.25">
      <c r="A53" s="400" t="s">
        <v>420</v>
      </c>
      <c r="B53" s="401"/>
      <c r="C53" s="401"/>
      <c r="D53" s="401"/>
      <c r="E53" s="401"/>
      <c r="F53" s="401"/>
      <c r="G53" s="401"/>
      <c r="H53" s="401"/>
      <c r="I53" s="157">
        <v>1</v>
      </c>
      <c r="J53" s="139"/>
    </row>
    <row r="54" spans="1:21" ht="24.95" hidden="1" customHeight="1" thickBot="1" x14ac:dyDescent="0.25">
      <c r="A54" s="401" t="s">
        <v>421</v>
      </c>
      <c r="B54" s="401"/>
      <c r="C54" s="401"/>
      <c r="D54" s="401"/>
      <c r="E54" s="401"/>
      <c r="F54" s="401"/>
      <c r="G54" s="401"/>
      <c r="H54" s="401"/>
      <c r="I54" s="157">
        <v>1</v>
      </c>
      <c r="J54" s="139"/>
    </row>
    <row r="55" spans="1:21" ht="24.95" hidden="1" customHeight="1" thickBot="1" x14ac:dyDescent="0.3">
      <c r="A55" s="401" t="s">
        <v>422</v>
      </c>
      <c r="B55" s="402"/>
      <c r="C55" s="402"/>
      <c r="D55" s="402"/>
      <c r="E55" s="402"/>
      <c r="F55" s="402"/>
      <c r="G55" s="402"/>
      <c r="H55" s="402"/>
      <c r="I55" s="163"/>
      <c r="J55" s="140"/>
    </row>
    <row r="56" spans="1:21" ht="24.95" hidden="1" customHeight="1" thickBot="1" x14ac:dyDescent="0.25">
      <c r="A56" s="401" t="s">
        <v>419</v>
      </c>
      <c r="B56" s="400"/>
      <c r="C56" s="400"/>
      <c r="D56" s="400"/>
      <c r="E56" s="400"/>
      <c r="F56" s="400"/>
      <c r="G56" s="400"/>
      <c r="H56" s="400"/>
      <c r="I56" s="162" t="s">
        <v>300</v>
      </c>
      <c r="J56" s="138"/>
    </row>
    <row r="57" spans="1:21" ht="24.95" hidden="1" customHeight="1" thickBot="1" x14ac:dyDescent="0.3">
      <c r="A57" s="402" t="s">
        <v>259</v>
      </c>
      <c r="B57" s="401"/>
      <c r="C57" s="401"/>
      <c r="D57" s="401"/>
      <c r="E57" s="401"/>
      <c r="F57" s="401"/>
      <c r="G57" s="401"/>
      <c r="H57" s="401"/>
      <c r="I57" s="157" t="s">
        <v>301</v>
      </c>
      <c r="J57" s="139"/>
    </row>
    <row r="58" spans="1:21" ht="24.95" hidden="1" customHeight="1" thickBot="1" x14ac:dyDescent="0.25">
      <c r="A58" s="400" t="s">
        <v>423</v>
      </c>
      <c r="B58" s="401"/>
      <c r="C58" s="401"/>
      <c r="D58" s="401"/>
      <c r="E58" s="401"/>
      <c r="F58" s="401"/>
      <c r="G58" s="401"/>
      <c r="H58" s="401"/>
      <c r="I58" s="157" t="s">
        <v>302</v>
      </c>
      <c r="J58" s="139"/>
    </row>
    <row r="59" spans="1:21" ht="24.95" hidden="1" customHeight="1" thickBot="1" x14ac:dyDescent="0.25">
      <c r="A59" s="401" t="s">
        <v>424</v>
      </c>
      <c r="B59" s="401"/>
      <c r="C59" s="401"/>
      <c r="D59" s="401"/>
      <c r="E59" s="401"/>
      <c r="F59" s="401"/>
      <c r="G59" s="401"/>
      <c r="H59" s="401"/>
      <c r="I59" s="157" t="s">
        <v>303</v>
      </c>
      <c r="J59" s="139"/>
    </row>
    <row r="60" spans="1:21" ht="24.95" hidden="1" customHeight="1" thickBot="1" x14ac:dyDescent="0.3">
      <c r="A60" s="401" t="s">
        <v>425</v>
      </c>
      <c r="B60" s="402"/>
      <c r="C60" s="402"/>
      <c r="D60" s="402"/>
      <c r="E60" s="402"/>
      <c r="F60" s="402"/>
      <c r="G60" s="402"/>
      <c r="H60" s="402"/>
      <c r="I60" s="163"/>
      <c r="J60" s="140"/>
    </row>
    <row r="61" spans="1:21" ht="24.95" hidden="1" customHeight="1" thickBot="1" x14ac:dyDescent="0.25">
      <c r="A61" s="401" t="s">
        <v>419</v>
      </c>
      <c r="B61" s="400"/>
      <c r="C61" s="400"/>
      <c r="D61" s="400"/>
      <c r="E61" s="400"/>
      <c r="F61" s="400"/>
      <c r="G61" s="400"/>
      <c r="H61" s="400"/>
      <c r="I61" s="162" t="s">
        <v>304</v>
      </c>
      <c r="J61" s="138"/>
    </row>
    <row r="62" spans="1:21" ht="24.95" hidden="1" customHeight="1" x14ac:dyDescent="0.3">
      <c r="A62" s="402" t="s">
        <v>259</v>
      </c>
      <c r="B62" s="401"/>
      <c r="C62" s="401"/>
      <c r="D62" s="401"/>
      <c r="E62" s="401"/>
      <c r="F62" s="401"/>
      <c r="G62" s="401"/>
      <c r="H62" s="401"/>
      <c r="I62" s="157" t="s">
        <v>305</v>
      </c>
      <c r="J62" s="139"/>
    </row>
  </sheetData>
  <sheetProtection deleteColumns="0" deleteRows="0"/>
  <mergeCells count="69">
    <mergeCell ref="P46:P48"/>
    <mergeCell ref="V46:V48"/>
    <mergeCell ref="B46:B48"/>
    <mergeCell ref="H46:H48"/>
    <mergeCell ref="I46:I48"/>
    <mergeCell ref="O46:O48"/>
    <mergeCell ref="O43:O45"/>
    <mergeCell ref="P43:P45"/>
    <mergeCell ref="V43:V45"/>
    <mergeCell ref="B43:B45"/>
    <mergeCell ref="H43:H45"/>
    <mergeCell ref="I43:I45"/>
    <mergeCell ref="O40:O42"/>
    <mergeCell ref="P40:P42"/>
    <mergeCell ref="V40:V42"/>
    <mergeCell ref="B40:B42"/>
    <mergeCell ref="H40:H42"/>
    <mergeCell ref="I40:I42"/>
    <mergeCell ref="O37:O39"/>
    <mergeCell ref="P37:P39"/>
    <mergeCell ref="V37:V39"/>
    <mergeCell ref="B37:B39"/>
    <mergeCell ref="H37:H39"/>
    <mergeCell ref="I37:I39"/>
    <mergeCell ref="O34:O36"/>
    <mergeCell ref="P34:P36"/>
    <mergeCell ref="V34:V36"/>
    <mergeCell ref="B34:B36"/>
    <mergeCell ref="H34:H36"/>
    <mergeCell ref="I34:I36"/>
    <mergeCell ref="P31:P33"/>
    <mergeCell ref="V31:V33"/>
    <mergeCell ref="B31:B33"/>
    <mergeCell ref="I31:I33"/>
    <mergeCell ref="P28:P30"/>
    <mergeCell ref="V28:V30"/>
    <mergeCell ref="B28:B30"/>
    <mergeCell ref="I28:I30"/>
    <mergeCell ref="P25:P27"/>
    <mergeCell ref="V25:V27"/>
    <mergeCell ref="B25:B27"/>
    <mergeCell ref="I25:I27"/>
    <mergeCell ref="P22:P24"/>
    <mergeCell ref="V22:V24"/>
    <mergeCell ref="B22:B24"/>
    <mergeCell ref="I22:I24"/>
    <mergeCell ref="P19:P21"/>
    <mergeCell ref="V19:V21"/>
    <mergeCell ref="B19:B21"/>
    <mergeCell ref="I19:I21"/>
    <mergeCell ref="O16:O18"/>
    <mergeCell ref="P16:P18"/>
    <mergeCell ref="V16:V18"/>
    <mergeCell ref="B16:B18"/>
    <mergeCell ref="H16:H18"/>
    <mergeCell ref="I16:I18"/>
    <mergeCell ref="V13:V15"/>
    <mergeCell ref="B13:B15"/>
    <mergeCell ref="H13:H15"/>
    <mergeCell ref="I13:I15"/>
    <mergeCell ref="O13:O15"/>
    <mergeCell ref="P13:P15"/>
    <mergeCell ref="O7:O9"/>
    <mergeCell ref="P7:P9"/>
    <mergeCell ref="V7:V9"/>
    <mergeCell ref="A7:A9"/>
    <mergeCell ref="B7:B9"/>
    <mergeCell ref="H7:H9"/>
    <mergeCell ref="I7:I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190500</xdr:colOff>
                    <xdr:row>12</xdr:row>
                    <xdr:rowOff>247650</xdr:rowOff>
                  </from>
                  <to>
                    <xdr:col>0</xdr:col>
                    <xdr:colOff>1143000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161925</xdr:colOff>
                    <xdr:row>6</xdr:row>
                    <xdr:rowOff>190500</xdr:rowOff>
                  </from>
                  <to>
                    <xdr:col>0</xdr:col>
                    <xdr:colOff>1085850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200025</xdr:colOff>
                    <xdr:row>15</xdr:row>
                    <xdr:rowOff>85725</xdr:rowOff>
                  </from>
                  <to>
                    <xdr:col>0</xdr:col>
                    <xdr:colOff>1133475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200025</xdr:colOff>
                    <xdr:row>18</xdr:row>
                    <xdr:rowOff>95250</xdr:rowOff>
                  </from>
                  <to>
                    <xdr:col>0</xdr:col>
                    <xdr:colOff>1133475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200025</xdr:colOff>
                    <xdr:row>21</xdr:row>
                    <xdr:rowOff>57150</xdr:rowOff>
                  </from>
                  <to>
                    <xdr:col>0</xdr:col>
                    <xdr:colOff>1133475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200025</xdr:colOff>
                    <xdr:row>24</xdr:row>
                    <xdr:rowOff>114300</xdr:rowOff>
                  </from>
                  <to>
                    <xdr:col>0</xdr:col>
                    <xdr:colOff>1133475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200025</xdr:colOff>
                    <xdr:row>27</xdr:row>
                    <xdr:rowOff>123825</xdr:rowOff>
                  </from>
                  <to>
                    <xdr:col>0</xdr:col>
                    <xdr:colOff>1133475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200025</xdr:colOff>
                    <xdr:row>30</xdr:row>
                    <xdr:rowOff>142875</xdr:rowOff>
                  </from>
                  <to>
                    <xdr:col>0</xdr:col>
                    <xdr:colOff>1133475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200025</xdr:colOff>
                    <xdr:row>33</xdr:row>
                    <xdr:rowOff>104775</xdr:rowOff>
                  </from>
                  <to>
                    <xdr:col>0</xdr:col>
                    <xdr:colOff>1133475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200025</xdr:colOff>
                    <xdr:row>36</xdr:row>
                    <xdr:rowOff>161925</xdr:rowOff>
                  </from>
                  <to>
                    <xdr:col>0</xdr:col>
                    <xdr:colOff>1133475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200025</xdr:colOff>
                    <xdr:row>39</xdr:row>
                    <xdr:rowOff>133350</xdr:rowOff>
                  </from>
                  <to>
                    <xdr:col>0</xdr:col>
                    <xdr:colOff>1133475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200025</xdr:colOff>
                    <xdr:row>42</xdr:row>
                    <xdr:rowOff>142875</xdr:rowOff>
                  </from>
                  <to>
                    <xdr:col>0</xdr:col>
                    <xdr:colOff>1133475</xdr:colOff>
                    <xdr:row>44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7FDF-86BA-443B-8C90-316A57A348CC}">
  <sheetPr codeName="Лист8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17.1406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A1" s="842"/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A2" s="842"/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A3" s="842"/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A4" s="842"/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A5" s="842"/>
      <c r="B5" s="520" t="s">
        <v>276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843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x14ac:dyDescent="0.25">
      <c r="A7" s="844"/>
      <c r="B7" s="749" t="s">
        <v>845</v>
      </c>
      <c r="C7" s="413" t="s">
        <v>246</v>
      </c>
      <c r="D7" s="550" t="s">
        <v>846</v>
      </c>
      <c r="E7" s="436">
        <v>1</v>
      </c>
      <c r="F7" s="435" t="s">
        <v>829</v>
      </c>
      <c r="G7" s="413">
        <v>0.7</v>
      </c>
      <c r="H7" s="758">
        <v>1</v>
      </c>
      <c r="I7" s="839" t="s">
        <v>845</v>
      </c>
      <c r="J7" s="416" t="s">
        <v>246</v>
      </c>
      <c r="K7" s="551" t="s">
        <v>847</v>
      </c>
      <c r="L7" s="436">
        <v>1</v>
      </c>
      <c r="M7" s="418" t="s">
        <v>831</v>
      </c>
      <c r="N7" s="413">
        <v>0.7</v>
      </c>
      <c r="O7" s="758">
        <v>2</v>
      </c>
      <c r="P7" s="839" t="s">
        <v>845</v>
      </c>
      <c r="Q7" s="416" t="s">
        <v>246</v>
      </c>
      <c r="R7" s="563" t="s">
        <v>848</v>
      </c>
      <c r="S7" s="436">
        <v>1</v>
      </c>
      <c r="T7" s="418" t="s">
        <v>833</v>
      </c>
      <c r="U7" s="413">
        <v>0.7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x14ac:dyDescent="0.25">
      <c r="A8" s="844"/>
      <c r="B8" s="750"/>
      <c r="C8" s="420" t="s">
        <v>247</v>
      </c>
      <c r="D8" s="552" t="s">
        <v>849</v>
      </c>
      <c r="E8" s="422">
        <v>1</v>
      </c>
      <c r="F8" s="425" t="s">
        <v>829</v>
      </c>
      <c r="G8" s="420">
        <v>0.7</v>
      </c>
      <c r="H8" s="759"/>
      <c r="I8" s="840"/>
      <c r="J8" s="424" t="s">
        <v>247</v>
      </c>
      <c r="K8" s="553" t="s">
        <v>850</v>
      </c>
      <c r="L8" s="422">
        <v>1</v>
      </c>
      <c r="M8" s="425" t="s">
        <v>831</v>
      </c>
      <c r="N8" s="420">
        <v>0.7</v>
      </c>
      <c r="O8" s="759"/>
      <c r="P8" s="840"/>
      <c r="Q8" s="424" t="s">
        <v>247</v>
      </c>
      <c r="R8" s="553" t="s">
        <v>851</v>
      </c>
      <c r="S8" s="422">
        <v>1</v>
      </c>
      <c r="T8" s="425" t="s">
        <v>833</v>
      </c>
      <c r="U8" s="420">
        <v>0.7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844"/>
      <c r="B9" s="751"/>
      <c r="C9" s="426" t="s">
        <v>248</v>
      </c>
      <c r="D9" s="558" t="s">
        <v>852</v>
      </c>
      <c r="E9" s="428">
        <v>1</v>
      </c>
      <c r="F9" s="437" t="s">
        <v>829</v>
      </c>
      <c r="G9" s="426">
        <v>0.7</v>
      </c>
      <c r="H9" s="760"/>
      <c r="I9" s="841"/>
      <c r="J9" s="429" t="s">
        <v>248</v>
      </c>
      <c r="K9" s="559" t="s">
        <v>853</v>
      </c>
      <c r="L9" s="438">
        <v>1</v>
      </c>
      <c r="M9" s="437" t="s">
        <v>831</v>
      </c>
      <c r="N9" s="426">
        <v>0.7</v>
      </c>
      <c r="O9" s="760"/>
      <c r="P9" s="841"/>
      <c r="Q9" s="429" t="s">
        <v>248</v>
      </c>
      <c r="R9" s="556" t="s">
        <v>853</v>
      </c>
      <c r="S9" s="438">
        <v>1</v>
      </c>
      <c r="T9" s="437" t="s">
        <v>833</v>
      </c>
      <c r="U9" s="426">
        <v>0.7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9" customHeight="1" x14ac:dyDescent="0.25">
      <c r="A10" s="845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10.5" customHeight="1" x14ac:dyDescent="0.25">
      <c r="A11" s="845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12.75" customHeight="1" thickBot="1" x14ac:dyDescent="0.3">
      <c r="A12" s="845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x14ac:dyDescent="0.25">
      <c r="A13" s="842"/>
      <c r="B13" s="762" t="s">
        <v>867</v>
      </c>
      <c r="C13" s="413" t="s">
        <v>246</v>
      </c>
      <c r="D13" s="550" t="s">
        <v>868</v>
      </c>
      <c r="E13" s="436">
        <v>1</v>
      </c>
      <c r="F13" s="418" t="s">
        <v>869</v>
      </c>
      <c r="G13" s="413">
        <v>1.1000000000000001</v>
      </c>
      <c r="H13" s="758">
        <v>1</v>
      </c>
      <c r="I13" s="745" t="s">
        <v>867</v>
      </c>
      <c r="J13" s="416" t="s">
        <v>246</v>
      </c>
      <c r="K13" s="551" t="s">
        <v>868</v>
      </c>
      <c r="L13" s="436">
        <v>1</v>
      </c>
      <c r="M13" s="418" t="s">
        <v>870</v>
      </c>
      <c r="N13" s="413">
        <v>1.1000000000000001</v>
      </c>
      <c r="O13" s="758">
        <v>2</v>
      </c>
      <c r="P13" s="745" t="s">
        <v>867</v>
      </c>
      <c r="Q13" s="416" t="s">
        <v>246</v>
      </c>
      <c r="R13" s="551" t="s">
        <v>868</v>
      </c>
      <c r="S13" s="436">
        <v>1</v>
      </c>
      <c r="T13" s="418" t="s">
        <v>871</v>
      </c>
      <c r="U13" s="413">
        <v>1.1000000000000001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x14ac:dyDescent="0.25">
      <c r="A14" s="842"/>
      <c r="B14" s="763"/>
      <c r="C14" s="420" t="s">
        <v>247</v>
      </c>
      <c r="D14" s="552" t="s">
        <v>872</v>
      </c>
      <c r="E14" s="422">
        <v>1</v>
      </c>
      <c r="F14" s="425" t="s">
        <v>869</v>
      </c>
      <c r="G14" s="420">
        <v>1.1000000000000001</v>
      </c>
      <c r="H14" s="759"/>
      <c r="I14" s="746"/>
      <c r="J14" s="424" t="s">
        <v>247</v>
      </c>
      <c r="K14" s="553" t="s">
        <v>872</v>
      </c>
      <c r="L14" s="422">
        <v>1</v>
      </c>
      <c r="M14" s="425" t="s">
        <v>870</v>
      </c>
      <c r="N14" s="420">
        <v>1.1000000000000001</v>
      </c>
      <c r="O14" s="759"/>
      <c r="P14" s="746"/>
      <c r="Q14" s="424" t="s">
        <v>247</v>
      </c>
      <c r="R14" s="553" t="s">
        <v>872</v>
      </c>
      <c r="S14" s="422">
        <v>1</v>
      </c>
      <c r="T14" s="425" t="s">
        <v>871</v>
      </c>
      <c r="U14" s="420">
        <v>1.1000000000000001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A15" s="842"/>
      <c r="B15" s="764"/>
      <c r="C15" s="426" t="s">
        <v>248</v>
      </c>
      <c r="D15" s="558" t="s">
        <v>873</v>
      </c>
      <c r="E15" s="428">
        <v>1</v>
      </c>
      <c r="F15" s="431" t="s">
        <v>869</v>
      </c>
      <c r="G15" s="426">
        <v>1.1000000000000001</v>
      </c>
      <c r="H15" s="760"/>
      <c r="I15" s="747"/>
      <c r="J15" s="429" t="s">
        <v>248</v>
      </c>
      <c r="K15" s="559" t="s">
        <v>874</v>
      </c>
      <c r="L15" s="428">
        <v>1</v>
      </c>
      <c r="M15" s="431" t="s">
        <v>870</v>
      </c>
      <c r="N15" s="426">
        <v>1.1000000000000001</v>
      </c>
      <c r="O15" s="760"/>
      <c r="P15" s="747"/>
      <c r="Q15" s="429" t="s">
        <v>248</v>
      </c>
      <c r="R15" s="559" t="s">
        <v>874</v>
      </c>
      <c r="S15" s="428">
        <v>1</v>
      </c>
      <c r="T15" s="431" t="s">
        <v>871</v>
      </c>
      <c r="U15" s="426">
        <v>1.1000000000000001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x14ac:dyDescent="0.25">
      <c r="A16" s="842"/>
      <c r="B16" s="749" t="s">
        <v>827</v>
      </c>
      <c r="C16" s="413" t="s">
        <v>246</v>
      </c>
      <c r="D16" s="562" t="s">
        <v>828</v>
      </c>
      <c r="E16" s="414">
        <v>1</v>
      </c>
      <c r="F16" s="515" t="s">
        <v>829</v>
      </c>
      <c r="G16" s="413">
        <v>0.6</v>
      </c>
      <c r="H16" s="758">
        <v>1</v>
      </c>
      <c r="I16" s="745" t="s">
        <v>827</v>
      </c>
      <c r="J16" s="416" t="s">
        <v>246</v>
      </c>
      <c r="K16" s="563" t="s">
        <v>830</v>
      </c>
      <c r="L16" s="417">
        <v>1</v>
      </c>
      <c r="M16" s="418" t="s">
        <v>831</v>
      </c>
      <c r="N16" s="413">
        <v>0.6</v>
      </c>
      <c r="O16" s="758">
        <v>2</v>
      </c>
      <c r="P16" s="745" t="s">
        <v>827</v>
      </c>
      <c r="Q16" s="416" t="s">
        <v>246</v>
      </c>
      <c r="R16" s="563" t="s">
        <v>832</v>
      </c>
      <c r="S16" s="417">
        <v>1</v>
      </c>
      <c r="T16" s="418" t="s">
        <v>833</v>
      </c>
      <c r="U16" s="581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1:34" ht="24.95" customHeight="1" x14ac:dyDescent="0.25">
      <c r="A17" s="842"/>
      <c r="B17" s="750"/>
      <c r="C17" s="420" t="s">
        <v>247</v>
      </c>
      <c r="D17" s="552" t="s">
        <v>834</v>
      </c>
      <c r="E17" s="421">
        <v>1</v>
      </c>
      <c r="F17" s="421" t="s">
        <v>829</v>
      </c>
      <c r="G17" s="420">
        <v>0.6</v>
      </c>
      <c r="H17" s="759"/>
      <c r="I17" s="746"/>
      <c r="J17" s="424" t="s">
        <v>247</v>
      </c>
      <c r="K17" s="553" t="s">
        <v>835</v>
      </c>
      <c r="L17" s="422">
        <v>1</v>
      </c>
      <c r="M17" s="425" t="s">
        <v>831</v>
      </c>
      <c r="N17" s="420">
        <v>0.6</v>
      </c>
      <c r="O17" s="759"/>
      <c r="P17" s="746"/>
      <c r="Q17" s="424" t="s">
        <v>247</v>
      </c>
      <c r="R17" s="553" t="s">
        <v>836</v>
      </c>
      <c r="S17" s="422">
        <v>1</v>
      </c>
      <c r="T17" s="425" t="s">
        <v>833</v>
      </c>
      <c r="U17" s="579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1:34" ht="24.95" customHeight="1" thickBot="1" x14ac:dyDescent="0.3">
      <c r="A18" s="842"/>
      <c r="B18" s="751"/>
      <c r="C18" s="426" t="s">
        <v>248</v>
      </c>
      <c r="D18" s="555" t="s">
        <v>837</v>
      </c>
      <c r="E18" s="427">
        <v>1</v>
      </c>
      <c r="F18" s="457" t="s">
        <v>829</v>
      </c>
      <c r="G18" s="426">
        <v>0.6</v>
      </c>
      <c r="H18" s="760"/>
      <c r="I18" s="747"/>
      <c r="J18" s="429" t="s">
        <v>248</v>
      </c>
      <c r="K18" s="556" t="s">
        <v>838</v>
      </c>
      <c r="L18" s="430">
        <v>1</v>
      </c>
      <c r="M18" s="431" t="s">
        <v>831</v>
      </c>
      <c r="N18" s="426">
        <v>0.6</v>
      </c>
      <c r="O18" s="760"/>
      <c r="P18" s="747"/>
      <c r="Q18" s="429" t="s">
        <v>248</v>
      </c>
      <c r="R18" s="556" t="s">
        <v>839</v>
      </c>
      <c r="S18" s="430">
        <v>1</v>
      </c>
      <c r="T18" s="431" t="s">
        <v>833</v>
      </c>
      <c r="U18" s="488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1:34" ht="24.95" customHeight="1" x14ac:dyDescent="0.25">
      <c r="A19" s="842"/>
      <c r="B19" s="749" t="s">
        <v>840</v>
      </c>
      <c r="C19" s="413" t="s">
        <v>246</v>
      </c>
      <c r="D19" s="562" t="s">
        <v>841</v>
      </c>
      <c r="E19" s="417">
        <v>1</v>
      </c>
      <c r="F19" s="435" t="s">
        <v>829</v>
      </c>
      <c r="G19" s="413">
        <v>0.8</v>
      </c>
      <c r="H19" s="536">
        <v>1</v>
      </c>
      <c r="I19" s="839" t="s">
        <v>840</v>
      </c>
      <c r="J19" s="416" t="s">
        <v>246</v>
      </c>
      <c r="K19" s="563" t="s">
        <v>842</v>
      </c>
      <c r="L19" s="436">
        <v>1</v>
      </c>
      <c r="M19" s="418" t="s">
        <v>831</v>
      </c>
      <c r="N19" s="413">
        <v>0.8</v>
      </c>
      <c r="O19" s="536">
        <v>2</v>
      </c>
      <c r="P19" s="839" t="s">
        <v>840</v>
      </c>
      <c r="Q19" s="416" t="s">
        <v>246</v>
      </c>
      <c r="R19" s="563" t="s">
        <v>841</v>
      </c>
      <c r="S19" s="436">
        <v>1</v>
      </c>
      <c r="T19" s="418" t="s">
        <v>833</v>
      </c>
      <c r="U19" s="413">
        <v>0.8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1:34" ht="24.95" customHeight="1" x14ac:dyDescent="0.25">
      <c r="A20" s="842"/>
      <c r="B20" s="750"/>
      <c r="C20" s="420" t="s">
        <v>247</v>
      </c>
      <c r="D20" s="552" t="s">
        <v>843</v>
      </c>
      <c r="E20" s="422">
        <v>1</v>
      </c>
      <c r="F20" s="425" t="s">
        <v>829</v>
      </c>
      <c r="G20" s="420">
        <v>0.8</v>
      </c>
      <c r="H20" s="537"/>
      <c r="I20" s="840"/>
      <c r="J20" s="424" t="s">
        <v>247</v>
      </c>
      <c r="K20" s="553" t="s">
        <v>843</v>
      </c>
      <c r="L20" s="422">
        <v>1</v>
      </c>
      <c r="M20" s="425" t="s">
        <v>831</v>
      </c>
      <c r="N20" s="420">
        <v>0.8</v>
      </c>
      <c r="O20" s="537"/>
      <c r="P20" s="840"/>
      <c r="Q20" s="424" t="s">
        <v>247</v>
      </c>
      <c r="R20" s="553" t="s">
        <v>843</v>
      </c>
      <c r="S20" s="422">
        <v>1</v>
      </c>
      <c r="T20" s="425" t="s">
        <v>833</v>
      </c>
      <c r="U20" s="420">
        <v>0.8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1:34" ht="24.95" customHeight="1" thickBot="1" x14ac:dyDescent="0.3">
      <c r="A21" s="842"/>
      <c r="B21" s="751"/>
      <c r="C21" s="426" t="s">
        <v>248</v>
      </c>
      <c r="D21" s="555" t="s">
        <v>844</v>
      </c>
      <c r="E21" s="430">
        <v>1</v>
      </c>
      <c r="F21" s="431" t="s">
        <v>829</v>
      </c>
      <c r="G21" s="426">
        <v>0.8</v>
      </c>
      <c r="H21" s="538"/>
      <c r="I21" s="841"/>
      <c r="J21" s="429" t="s">
        <v>248</v>
      </c>
      <c r="K21" s="556" t="s">
        <v>844</v>
      </c>
      <c r="L21" s="428">
        <v>1</v>
      </c>
      <c r="M21" s="431" t="s">
        <v>831</v>
      </c>
      <c r="N21" s="426">
        <v>0.8</v>
      </c>
      <c r="O21" s="538"/>
      <c r="P21" s="841"/>
      <c r="Q21" s="429" t="s">
        <v>248</v>
      </c>
      <c r="R21" s="556" t="s">
        <v>844</v>
      </c>
      <c r="S21" s="428">
        <v>1</v>
      </c>
      <c r="T21" s="431" t="s">
        <v>833</v>
      </c>
      <c r="U21" s="426">
        <v>0.8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1:34" ht="24.95" customHeight="1" x14ac:dyDescent="0.25">
      <c r="A22" s="842"/>
      <c r="B22" s="749" t="s">
        <v>845</v>
      </c>
      <c r="C22" s="413" t="s">
        <v>246</v>
      </c>
      <c r="D22" s="550" t="s">
        <v>846</v>
      </c>
      <c r="E22" s="436">
        <v>1</v>
      </c>
      <c r="F22" s="435" t="s">
        <v>829</v>
      </c>
      <c r="G22" s="413">
        <v>0.7</v>
      </c>
      <c r="H22" s="536">
        <v>1</v>
      </c>
      <c r="I22" s="839" t="s">
        <v>845</v>
      </c>
      <c r="J22" s="416" t="s">
        <v>246</v>
      </c>
      <c r="K22" s="551" t="s">
        <v>847</v>
      </c>
      <c r="L22" s="436">
        <v>1</v>
      </c>
      <c r="M22" s="418" t="s">
        <v>831</v>
      </c>
      <c r="N22" s="413">
        <v>0.7</v>
      </c>
      <c r="O22" s="536">
        <v>2</v>
      </c>
      <c r="P22" s="839" t="s">
        <v>845</v>
      </c>
      <c r="Q22" s="416" t="s">
        <v>246</v>
      </c>
      <c r="R22" s="563" t="s">
        <v>848</v>
      </c>
      <c r="S22" s="436">
        <v>1</v>
      </c>
      <c r="T22" s="418" t="s">
        <v>833</v>
      </c>
      <c r="U22" s="413">
        <v>0.7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1:34" ht="24.95" customHeight="1" x14ac:dyDescent="0.25">
      <c r="A23" s="842"/>
      <c r="B23" s="750"/>
      <c r="C23" s="420" t="s">
        <v>247</v>
      </c>
      <c r="D23" s="552" t="s">
        <v>849</v>
      </c>
      <c r="E23" s="422">
        <v>1</v>
      </c>
      <c r="F23" s="425" t="s">
        <v>829</v>
      </c>
      <c r="G23" s="420">
        <v>0.7</v>
      </c>
      <c r="H23" s="537"/>
      <c r="I23" s="840"/>
      <c r="J23" s="424" t="s">
        <v>247</v>
      </c>
      <c r="K23" s="553" t="s">
        <v>850</v>
      </c>
      <c r="L23" s="422">
        <v>1</v>
      </c>
      <c r="M23" s="425" t="s">
        <v>831</v>
      </c>
      <c r="N23" s="420">
        <v>0.7</v>
      </c>
      <c r="O23" s="537"/>
      <c r="P23" s="840"/>
      <c r="Q23" s="424" t="s">
        <v>247</v>
      </c>
      <c r="R23" s="553" t="s">
        <v>851</v>
      </c>
      <c r="S23" s="422">
        <v>1</v>
      </c>
      <c r="T23" s="425" t="s">
        <v>833</v>
      </c>
      <c r="U23" s="420">
        <v>0.7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1:34" ht="24.95" customHeight="1" thickBot="1" x14ac:dyDescent="0.3">
      <c r="A24" s="842"/>
      <c r="B24" s="751"/>
      <c r="C24" s="426" t="s">
        <v>248</v>
      </c>
      <c r="D24" s="558" t="s">
        <v>852</v>
      </c>
      <c r="E24" s="428">
        <v>1</v>
      </c>
      <c r="F24" s="437" t="s">
        <v>829</v>
      </c>
      <c r="G24" s="426">
        <v>0.7</v>
      </c>
      <c r="H24" s="538"/>
      <c r="I24" s="841"/>
      <c r="J24" s="429" t="s">
        <v>248</v>
      </c>
      <c r="K24" s="559" t="s">
        <v>853</v>
      </c>
      <c r="L24" s="438">
        <v>1</v>
      </c>
      <c r="M24" s="437" t="s">
        <v>831</v>
      </c>
      <c r="N24" s="426">
        <v>0.7</v>
      </c>
      <c r="O24" s="538"/>
      <c r="P24" s="841"/>
      <c r="Q24" s="429" t="s">
        <v>248</v>
      </c>
      <c r="R24" s="556" t="s">
        <v>853</v>
      </c>
      <c r="S24" s="438">
        <v>1</v>
      </c>
      <c r="T24" s="437" t="s">
        <v>833</v>
      </c>
      <c r="U24" s="426">
        <v>0.7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1:34" ht="24.95" customHeight="1" x14ac:dyDescent="0.25">
      <c r="A25" s="842"/>
      <c r="B25" s="749" t="s">
        <v>854</v>
      </c>
      <c r="C25" s="413" t="s">
        <v>246</v>
      </c>
      <c r="D25" s="550" t="s">
        <v>855</v>
      </c>
      <c r="E25" s="436">
        <v>1</v>
      </c>
      <c r="F25" s="418" t="s">
        <v>856</v>
      </c>
      <c r="G25" s="413">
        <v>0.8</v>
      </c>
      <c r="H25" s="536">
        <v>1</v>
      </c>
      <c r="I25" s="839" t="s">
        <v>854</v>
      </c>
      <c r="J25" s="416" t="s">
        <v>246</v>
      </c>
      <c r="K25" s="551" t="s">
        <v>857</v>
      </c>
      <c r="L25" s="436">
        <v>1</v>
      </c>
      <c r="M25" s="418" t="s">
        <v>858</v>
      </c>
      <c r="N25" s="413">
        <v>0.8</v>
      </c>
      <c r="O25" s="536">
        <v>2</v>
      </c>
      <c r="P25" s="839" t="s">
        <v>854</v>
      </c>
      <c r="Q25" s="416" t="s">
        <v>246</v>
      </c>
      <c r="R25" s="563" t="s">
        <v>859</v>
      </c>
      <c r="S25" s="436">
        <v>1</v>
      </c>
      <c r="T25" s="418" t="s">
        <v>860</v>
      </c>
      <c r="U25" s="413">
        <v>0.8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1:34" ht="24.95" customHeight="1" x14ac:dyDescent="0.25">
      <c r="A26" s="842"/>
      <c r="B26" s="750"/>
      <c r="C26" s="420" t="s">
        <v>247</v>
      </c>
      <c r="D26" s="552" t="s">
        <v>861</v>
      </c>
      <c r="E26" s="422">
        <v>1</v>
      </c>
      <c r="F26" s="425" t="s">
        <v>856</v>
      </c>
      <c r="G26" s="420">
        <v>0.8</v>
      </c>
      <c r="H26" s="537"/>
      <c r="I26" s="840"/>
      <c r="J26" s="424" t="s">
        <v>247</v>
      </c>
      <c r="K26" s="553" t="s">
        <v>862</v>
      </c>
      <c r="L26" s="422">
        <v>1</v>
      </c>
      <c r="M26" s="425" t="s">
        <v>858</v>
      </c>
      <c r="N26" s="420">
        <v>0.8</v>
      </c>
      <c r="O26" s="537"/>
      <c r="P26" s="840"/>
      <c r="Q26" s="424" t="s">
        <v>247</v>
      </c>
      <c r="R26" s="553" t="s">
        <v>863</v>
      </c>
      <c r="S26" s="422">
        <v>1</v>
      </c>
      <c r="T26" s="425" t="s">
        <v>860</v>
      </c>
      <c r="U26" s="420">
        <v>0.8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1:34" ht="24.95" customHeight="1" thickBot="1" x14ac:dyDescent="0.3">
      <c r="A27" s="842"/>
      <c r="B27" s="751"/>
      <c r="C27" s="426" t="s">
        <v>248</v>
      </c>
      <c r="D27" s="558" t="s">
        <v>864</v>
      </c>
      <c r="E27" s="428">
        <v>1</v>
      </c>
      <c r="F27" s="437" t="s">
        <v>856</v>
      </c>
      <c r="G27" s="426">
        <v>0.8</v>
      </c>
      <c r="H27" s="538"/>
      <c r="I27" s="841"/>
      <c r="J27" s="429" t="s">
        <v>248</v>
      </c>
      <c r="K27" s="559" t="s">
        <v>865</v>
      </c>
      <c r="L27" s="438">
        <v>1</v>
      </c>
      <c r="M27" s="437" t="s">
        <v>858</v>
      </c>
      <c r="N27" s="426">
        <v>0.8</v>
      </c>
      <c r="O27" s="538"/>
      <c r="P27" s="841"/>
      <c r="Q27" s="429" t="s">
        <v>248</v>
      </c>
      <c r="R27" s="556" t="s">
        <v>866</v>
      </c>
      <c r="S27" s="438">
        <v>1</v>
      </c>
      <c r="T27" s="437" t="s">
        <v>860</v>
      </c>
      <c r="U27" s="426">
        <v>0.8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1:34" ht="24.95" customHeight="1" x14ac:dyDescent="0.25">
      <c r="A28" s="842"/>
      <c r="B28" s="749" t="s">
        <v>867</v>
      </c>
      <c r="C28" s="413" t="s">
        <v>246</v>
      </c>
      <c r="D28" s="550" t="s">
        <v>868</v>
      </c>
      <c r="E28" s="436">
        <v>1</v>
      </c>
      <c r="F28" s="418" t="s">
        <v>869</v>
      </c>
      <c r="G28" s="413">
        <v>1.1000000000000001</v>
      </c>
      <c r="H28" s="536">
        <v>1</v>
      </c>
      <c r="I28" s="839" t="s">
        <v>867</v>
      </c>
      <c r="J28" s="416" t="s">
        <v>246</v>
      </c>
      <c r="K28" s="551" t="s">
        <v>868</v>
      </c>
      <c r="L28" s="436">
        <v>1</v>
      </c>
      <c r="M28" s="418" t="s">
        <v>870</v>
      </c>
      <c r="N28" s="413">
        <v>1.1000000000000001</v>
      </c>
      <c r="O28" s="536">
        <v>2</v>
      </c>
      <c r="P28" s="839" t="s">
        <v>867</v>
      </c>
      <c r="Q28" s="416" t="s">
        <v>246</v>
      </c>
      <c r="R28" s="551" t="s">
        <v>868</v>
      </c>
      <c r="S28" s="436">
        <v>1</v>
      </c>
      <c r="T28" s="418" t="s">
        <v>871</v>
      </c>
      <c r="U28" s="413">
        <v>1.1000000000000001</v>
      </c>
      <c r="V28" s="758">
        <v>3</v>
      </c>
    </row>
    <row r="29" spans="1:34" ht="24.95" customHeight="1" x14ac:dyDescent="0.25">
      <c r="A29" s="842"/>
      <c r="B29" s="750"/>
      <c r="C29" s="420" t="s">
        <v>247</v>
      </c>
      <c r="D29" s="552" t="s">
        <v>872</v>
      </c>
      <c r="E29" s="422">
        <v>1</v>
      </c>
      <c r="F29" s="425" t="s">
        <v>869</v>
      </c>
      <c r="G29" s="420">
        <v>1.1000000000000001</v>
      </c>
      <c r="H29" s="537"/>
      <c r="I29" s="840"/>
      <c r="J29" s="424" t="s">
        <v>247</v>
      </c>
      <c r="K29" s="553" t="s">
        <v>872</v>
      </c>
      <c r="L29" s="422">
        <v>1</v>
      </c>
      <c r="M29" s="425" t="s">
        <v>870</v>
      </c>
      <c r="N29" s="420">
        <v>1.1000000000000001</v>
      </c>
      <c r="O29" s="537"/>
      <c r="P29" s="840"/>
      <c r="Q29" s="424" t="s">
        <v>247</v>
      </c>
      <c r="R29" s="553" t="s">
        <v>872</v>
      </c>
      <c r="S29" s="422">
        <v>1</v>
      </c>
      <c r="T29" s="425" t="s">
        <v>871</v>
      </c>
      <c r="U29" s="420">
        <v>1.1000000000000001</v>
      </c>
      <c r="V29" s="759"/>
    </row>
    <row r="30" spans="1:34" ht="24.95" customHeight="1" thickBot="1" x14ac:dyDescent="0.3">
      <c r="A30" s="842"/>
      <c r="B30" s="751"/>
      <c r="C30" s="426" t="s">
        <v>248</v>
      </c>
      <c r="D30" s="558" t="s">
        <v>873</v>
      </c>
      <c r="E30" s="428">
        <v>1</v>
      </c>
      <c r="F30" s="437" t="s">
        <v>869</v>
      </c>
      <c r="G30" s="426">
        <v>1.1000000000000001</v>
      </c>
      <c r="H30" s="538"/>
      <c r="I30" s="841"/>
      <c r="J30" s="429" t="s">
        <v>248</v>
      </c>
      <c r="K30" s="559" t="s">
        <v>874</v>
      </c>
      <c r="L30" s="438">
        <v>1</v>
      </c>
      <c r="M30" s="437" t="s">
        <v>870</v>
      </c>
      <c r="N30" s="426">
        <v>1.1000000000000001</v>
      </c>
      <c r="O30" s="538"/>
      <c r="P30" s="841"/>
      <c r="Q30" s="429" t="s">
        <v>248</v>
      </c>
      <c r="R30" s="559" t="s">
        <v>874</v>
      </c>
      <c r="S30" s="438">
        <v>1</v>
      </c>
      <c r="T30" s="437" t="s">
        <v>871</v>
      </c>
      <c r="U30" s="426">
        <v>1.1000000000000001</v>
      </c>
      <c r="V30" s="760"/>
    </row>
    <row r="31" spans="1:34" ht="24.95" customHeight="1" x14ac:dyDescent="0.25">
      <c r="A31" s="842"/>
      <c r="B31" s="749" t="s">
        <v>875</v>
      </c>
      <c r="C31" s="413" t="s">
        <v>246</v>
      </c>
      <c r="D31" s="550" t="s">
        <v>876</v>
      </c>
      <c r="E31" s="436">
        <v>1</v>
      </c>
      <c r="F31" s="418" t="s">
        <v>869</v>
      </c>
      <c r="G31" s="413">
        <v>0.9</v>
      </c>
      <c r="H31" s="536">
        <v>1</v>
      </c>
      <c r="I31" s="839" t="s">
        <v>875</v>
      </c>
      <c r="J31" s="416" t="s">
        <v>246</v>
      </c>
      <c r="K31" s="551" t="s">
        <v>877</v>
      </c>
      <c r="L31" s="436">
        <v>1</v>
      </c>
      <c r="M31" s="418" t="s">
        <v>870</v>
      </c>
      <c r="N31" s="413">
        <v>0.9</v>
      </c>
      <c r="O31" s="536">
        <v>2</v>
      </c>
      <c r="P31" s="839" t="s">
        <v>875</v>
      </c>
      <c r="Q31" s="416" t="s">
        <v>246</v>
      </c>
      <c r="R31" s="551" t="s">
        <v>878</v>
      </c>
      <c r="S31" s="436">
        <v>1</v>
      </c>
      <c r="T31" s="418" t="s">
        <v>871</v>
      </c>
      <c r="U31" s="413">
        <v>0.9</v>
      </c>
      <c r="V31" s="758">
        <v>3</v>
      </c>
    </row>
    <row r="32" spans="1:34" ht="24.95" customHeight="1" x14ac:dyDescent="0.25">
      <c r="A32" s="842"/>
      <c r="B32" s="750"/>
      <c r="C32" s="420" t="s">
        <v>247</v>
      </c>
      <c r="D32" s="552" t="s">
        <v>879</v>
      </c>
      <c r="E32" s="422">
        <v>1</v>
      </c>
      <c r="F32" s="425" t="s">
        <v>869</v>
      </c>
      <c r="G32" s="420">
        <v>0.9</v>
      </c>
      <c r="H32" s="537"/>
      <c r="I32" s="840"/>
      <c r="J32" s="424" t="s">
        <v>247</v>
      </c>
      <c r="K32" s="553" t="s">
        <v>880</v>
      </c>
      <c r="L32" s="422">
        <v>1</v>
      </c>
      <c r="M32" s="425" t="s">
        <v>870</v>
      </c>
      <c r="N32" s="420">
        <v>0.9</v>
      </c>
      <c r="O32" s="537"/>
      <c r="P32" s="840"/>
      <c r="Q32" s="424" t="s">
        <v>247</v>
      </c>
      <c r="R32" s="553" t="s">
        <v>881</v>
      </c>
      <c r="S32" s="422">
        <v>1</v>
      </c>
      <c r="T32" s="425" t="s">
        <v>871</v>
      </c>
      <c r="U32" s="420">
        <v>0.9</v>
      </c>
      <c r="V32" s="759"/>
    </row>
    <row r="33" spans="1:22" ht="24.95" customHeight="1" thickBot="1" x14ac:dyDescent="0.3">
      <c r="A33" s="842"/>
      <c r="B33" s="751"/>
      <c r="C33" s="426" t="s">
        <v>248</v>
      </c>
      <c r="D33" s="558" t="s">
        <v>882</v>
      </c>
      <c r="E33" s="428">
        <v>1</v>
      </c>
      <c r="F33" s="437" t="s">
        <v>869</v>
      </c>
      <c r="G33" s="426">
        <v>0.9</v>
      </c>
      <c r="H33" s="538"/>
      <c r="I33" s="841"/>
      <c r="J33" s="429" t="s">
        <v>248</v>
      </c>
      <c r="K33" s="559" t="s">
        <v>883</v>
      </c>
      <c r="L33" s="438">
        <v>1</v>
      </c>
      <c r="M33" s="437" t="s">
        <v>870</v>
      </c>
      <c r="N33" s="426">
        <v>0.9</v>
      </c>
      <c r="O33" s="538"/>
      <c r="P33" s="841"/>
      <c r="Q33" s="429" t="s">
        <v>248</v>
      </c>
      <c r="R33" s="559" t="s">
        <v>884</v>
      </c>
      <c r="S33" s="438">
        <v>1</v>
      </c>
      <c r="T33" s="437" t="s">
        <v>871</v>
      </c>
      <c r="U33" s="426">
        <v>0.9</v>
      </c>
      <c r="V33" s="760"/>
    </row>
    <row r="34" spans="1:22" ht="24.95" customHeight="1" x14ac:dyDescent="0.25">
      <c r="A34" s="842"/>
      <c r="B34" s="762"/>
      <c r="C34" s="413"/>
      <c r="D34" s="550"/>
      <c r="E34" s="436"/>
      <c r="F34" s="418"/>
      <c r="G34" s="576"/>
      <c r="H34" s="758">
        <v>1</v>
      </c>
      <c r="I34" s="745"/>
      <c r="J34" s="416"/>
      <c r="K34" s="551"/>
      <c r="L34" s="436"/>
      <c r="M34" s="418"/>
      <c r="N34" s="576"/>
      <c r="O34" s="758">
        <v>2</v>
      </c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A35" s="842"/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A36" s="842"/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A37" s="842"/>
      <c r="B37" s="762"/>
      <c r="C37" s="413"/>
      <c r="D37" s="550"/>
      <c r="E37" s="436"/>
      <c r="F37" s="418"/>
      <c r="G37" s="576"/>
      <c r="H37" s="758">
        <v>1</v>
      </c>
      <c r="I37" s="745"/>
      <c r="J37" s="416"/>
      <c r="K37" s="551"/>
      <c r="L37" s="436"/>
      <c r="M37" s="418"/>
      <c r="N37" s="576"/>
      <c r="O37" s="758">
        <v>2</v>
      </c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A38" s="842"/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A39" s="842"/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A40" s="842"/>
      <c r="B40" s="762"/>
      <c r="C40" s="413"/>
      <c r="D40" s="550"/>
      <c r="E40" s="436"/>
      <c r="F40" s="418"/>
      <c r="G40" s="576"/>
      <c r="H40" s="758">
        <v>1</v>
      </c>
      <c r="I40" s="745"/>
      <c r="J40" s="416"/>
      <c r="K40" s="551"/>
      <c r="L40" s="436"/>
      <c r="M40" s="418"/>
      <c r="N40" s="576"/>
      <c r="O40" s="758">
        <v>2</v>
      </c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A41" s="842"/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A42" s="842"/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A43" s="842"/>
      <c r="B43" s="762"/>
      <c r="C43" s="413"/>
      <c r="D43" s="562"/>
      <c r="E43" s="417"/>
      <c r="F43" s="441"/>
      <c r="G43" s="413"/>
      <c r="H43" s="758">
        <v>1</v>
      </c>
      <c r="I43" s="745"/>
      <c r="J43" s="416"/>
      <c r="K43" s="551"/>
      <c r="L43" s="436"/>
      <c r="M43" s="418"/>
      <c r="N43" s="576"/>
      <c r="O43" s="758">
        <v>2</v>
      </c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A44" s="842"/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A45" s="842"/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6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I31:I33"/>
    <mergeCell ref="P31:P33"/>
    <mergeCell ref="V31:V33"/>
    <mergeCell ref="B28:B30"/>
    <mergeCell ref="I28:I30"/>
    <mergeCell ref="P28:P30"/>
    <mergeCell ref="V28:V30"/>
    <mergeCell ref="B25:B27"/>
    <mergeCell ref="I25:I27"/>
    <mergeCell ref="P25:P27"/>
    <mergeCell ref="V25:V27"/>
    <mergeCell ref="B22:B24"/>
    <mergeCell ref="I22:I24"/>
    <mergeCell ref="P22:P24"/>
    <mergeCell ref="V22:V24"/>
    <mergeCell ref="B19:B21"/>
    <mergeCell ref="I19:I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104775</xdr:colOff>
                    <xdr:row>12</xdr:row>
                    <xdr:rowOff>209550</xdr:rowOff>
                  </from>
                  <to>
                    <xdr:col>0</xdr:col>
                    <xdr:colOff>1057275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95250</xdr:colOff>
                    <xdr:row>6</xdr:row>
                    <xdr:rowOff>95250</xdr:rowOff>
                  </from>
                  <to>
                    <xdr:col>0</xdr:col>
                    <xdr:colOff>1019175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104775</xdr:colOff>
                    <xdr:row>15</xdr:row>
                    <xdr:rowOff>123825</xdr:rowOff>
                  </from>
                  <to>
                    <xdr:col>0</xdr:col>
                    <xdr:colOff>1038225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Button 5">
              <controlPr defaultSize="0" print="0" autoFill="0" autoPict="0" macro="[0]!Копир3">
                <anchor moveWithCells="1" sizeWithCells="1">
                  <from>
                    <xdr:col>0</xdr:col>
                    <xdr:colOff>104775</xdr:colOff>
                    <xdr:row>18</xdr:row>
                    <xdr:rowOff>133350</xdr:rowOff>
                  </from>
                  <to>
                    <xdr:col>0</xdr:col>
                    <xdr:colOff>1038225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Button 6">
              <controlPr defaultSize="0" print="0" autoFill="0" autoPict="0" macro="[0]!Копир4">
                <anchor moveWithCells="1" sizeWithCells="1">
                  <from>
                    <xdr:col>0</xdr:col>
                    <xdr:colOff>104775</xdr:colOff>
                    <xdr:row>21</xdr:row>
                    <xdr:rowOff>95250</xdr:rowOff>
                  </from>
                  <to>
                    <xdr:col>0</xdr:col>
                    <xdr:colOff>1038225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Button 7">
              <controlPr defaultSize="0" print="0" autoFill="0" autoPict="0" macro="[0]!Копир5">
                <anchor moveWithCells="1" sizeWithCells="1">
                  <from>
                    <xdr:col>0</xdr:col>
                    <xdr:colOff>95250</xdr:colOff>
                    <xdr:row>24</xdr:row>
                    <xdr:rowOff>152400</xdr:rowOff>
                  </from>
                  <to>
                    <xdr:col>0</xdr:col>
                    <xdr:colOff>1028700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Button 8">
              <controlPr defaultSize="0" print="0" autoFill="0" autoPict="0" macro="[0]!Копир6">
                <anchor moveWithCells="1" sizeWithCells="1">
                  <from>
                    <xdr:col>0</xdr:col>
                    <xdr:colOff>104775</xdr:colOff>
                    <xdr:row>27</xdr:row>
                    <xdr:rowOff>161925</xdr:rowOff>
                  </from>
                  <to>
                    <xdr:col>0</xdr:col>
                    <xdr:colOff>1038225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Button 9">
              <controlPr defaultSize="0" print="0" autoFill="0" autoPict="0" macro="[0]!Копир7">
                <anchor moveWithCells="1" sizeWithCells="1">
                  <from>
                    <xdr:col>0</xdr:col>
                    <xdr:colOff>104775</xdr:colOff>
                    <xdr:row>30</xdr:row>
                    <xdr:rowOff>180975</xdr:rowOff>
                  </from>
                  <to>
                    <xdr:col>0</xdr:col>
                    <xdr:colOff>1038225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Button 10">
              <controlPr defaultSize="0" print="0" autoFill="0" autoPict="0" macro="[0]!Копир8">
                <anchor moveWithCells="1" sizeWithCells="1">
                  <from>
                    <xdr:col>0</xdr:col>
                    <xdr:colOff>76200</xdr:colOff>
                    <xdr:row>33</xdr:row>
                    <xdr:rowOff>142875</xdr:rowOff>
                  </from>
                  <to>
                    <xdr:col>0</xdr:col>
                    <xdr:colOff>1009650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Button 11">
              <controlPr defaultSize="0" print="0" autoFill="0" autoPict="0" macro="[0]!Копир9">
                <anchor moveWithCells="1" sizeWithCells="1">
                  <from>
                    <xdr:col>0</xdr:col>
                    <xdr:colOff>57150</xdr:colOff>
                    <xdr:row>36</xdr:row>
                    <xdr:rowOff>200025</xdr:rowOff>
                  </from>
                  <to>
                    <xdr:col>0</xdr:col>
                    <xdr:colOff>990600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Button 12">
              <controlPr defaultSize="0" print="0" autoFill="0" autoPict="0" macro="[0]!Клпир10">
                <anchor moveWithCells="1" sizeWithCells="1">
                  <from>
                    <xdr:col>0</xdr:col>
                    <xdr:colOff>95250</xdr:colOff>
                    <xdr:row>39</xdr:row>
                    <xdr:rowOff>171450</xdr:rowOff>
                  </from>
                  <to>
                    <xdr:col>0</xdr:col>
                    <xdr:colOff>1028700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Button 13">
              <controlPr defaultSize="0" print="0" autoFill="0" autoPict="0" macro="[0]!Копир11">
                <anchor moveWithCells="1" sizeWithCells="1">
                  <from>
                    <xdr:col>0</xdr:col>
                    <xdr:colOff>0</xdr:colOff>
                    <xdr:row>42</xdr:row>
                    <xdr:rowOff>180975</xdr:rowOff>
                  </from>
                  <to>
                    <xdr:col>0</xdr:col>
                    <xdr:colOff>933450</xdr:colOff>
                    <xdr:row>44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D400-05F6-4A50-8DAF-C49AA4FB02AD}">
  <sheetPr codeName="Лист9">
    <tabColor theme="4" tint="0.39997558519241921"/>
  </sheetPr>
  <dimension ref="A1:AH62"/>
  <sheetViews>
    <sheetView showGridLines="0" topLeftCell="A5" zoomScale="70" zoomScaleNormal="70" workbookViewId="0">
      <selection activeCell="P7" sqref="P7:U9"/>
    </sheetView>
  </sheetViews>
  <sheetFormatPr defaultRowHeight="15" x14ac:dyDescent="0.25"/>
  <cols>
    <col min="1" max="1" width="21.42578125" style="85" customWidth="1"/>
    <col min="2" max="2" width="20.7109375" style="85" customWidth="1"/>
    <col min="3" max="3" width="7.42578125" style="85" bestFit="1" customWidth="1"/>
    <col min="4" max="4" width="35.85546875" style="85" customWidth="1"/>
    <col min="5" max="5" width="6.7109375" style="85" bestFit="1" customWidth="1"/>
    <col min="6" max="6" width="6.85546875" style="85" customWidth="1"/>
    <col min="7" max="7" width="5" style="85" customWidth="1"/>
    <col min="8" max="8" width="5.42578125" style="85" customWidth="1"/>
    <col min="9" max="9" width="24.42578125" style="85" customWidth="1"/>
    <col min="10" max="10" width="6.85546875" style="85" bestFit="1" customWidth="1"/>
    <col min="11" max="11" width="33.5703125" style="85" customWidth="1"/>
    <col min="12" max="12" width="6.7109375" style="85" bestFit="1" customWidth="1"/>
    <col min="13" max="13" width="6.7109375" style="85" customWidth="1"/>
    <col min="14" max="15" width="5.42578125" style="85" customWidth="1"/>
    <col min="16" max="16" width="24.42578125" style="85" customWidth="1"/>
    <col min="17" max="17" width="6.85546875" style="85" bestFit="1" customWidth="1"/>
    <col min="18" max="18" width="35.28515625" style="85" customWidth="1"/>
    <col min="19" max="19" width="6.7109375" style="85" bestFit="1" customWidth="1"/>
    <col min="20" max="20" width="6.7109375" style="85" customWidth="1"/>
    <col min="21" max="21" width="5.42578125" style="85" customWidth="1"/>
    <col min="22" max="22" width="4.42578125" style="85" customWidth="1"/>
    <col min="23" max="24" width="6.85546875" style="85" customWidth="1"/>
    <col min="25" max="25" width="7.42578125" style="85" bestFit="1" customWidth="1"/>
    <col min="26" max="31" width="9.140625" style="85"/>
    <col min="32" max="34" width="4.42578125" style="85" customWidth="1"/>
    <col min="35" max="16384" width="9.140625" style="85"/>
  </cols>
  <sheetData>
    <row r="1" spans="1:34" ht="18" hidden="1" customHeight="1" x14ac:dyDescent="0.25">
      <c r="B1" s="518"/>
      <c r="F1" s="516">
        <v>1</v>
      </c>
      <c r="M1" s="516">
        <v>2</v>
      </c>
      <c r="T1" s="516">
        <v>3</v>
      </c>
    </row>
    <row r="2" spans="1:34" ht="18" hidden="1" customHeight="1" x14ac:dyDescent="0.25">
      <c r="B2" s="518"/>
      <c r="E2" s="516">
        <v>1</v>
      </c>
      <c r="L2" s="516">
        <v>2</v>
      </c>
      <c r="S2" s="516">
        <v>3</v>
      </c>
    </row>
    <row r="3" spans="1:34" ht="18" hidden="1" customHeight="1" x14ac:dyDescent="0.25">
      <c r="B3" s="518"/>
      <c r="D3" s="516">
        <v>1</v>
      </c>
      <c r="K3" s="516">
        <v>2</v>
      </c>
      <c r="R3" s="516">
        <v>3</v>
      </c>
    </row>
    <row r="4" spans="1:34" ht="18" hidden="1" customHeight="1" thickBot="1" x14ac:dyDescent="0.3">
      <c r="B4" s="519"/>
      <c r="D4" s="358"/>
      <c r="H4" s="516">
        <v>1</v>
      </c>
      <c r="K4" s="358"/>
      <c r="O4" s="516">
        <v>2</v>
      </c>
      <c r="R4" s="358"/>
      <c r="U4" s="516">
        <v>3</v>
      </c>
    </row>
    <row r="5" spans="1:34" ht="30.75" customHeight="1" thickBot="1" x14ac:dyDescent="0.3">
      <c r="B5" s="520" t="s">
        <v>1022</v>
      </c>
      <c r="D5" s="358"/>
      <c r="H5" s="521"/>
      <c r="K5" s="358"/>
      <c r="O5" s="521"/>
      <c r="R5" s="358"/>
      <c r="U5" s="521"/>
    </row>
    <row r="6" spans="1:34" ht="32.25" customHeight="1" thickBot="1" x14ac:dyDescent="0.3">
      <c r="A6" s="517"/>
      <c r="B6" s="568" t="s">
        <v>746</v>
      </c>
      <c r="C6" s="405" t="s">
        <v>242</v>
      </c>
      <c r="D6" s="565" t="s">
        <v>316</v>
      </c>
      <c r="E6" s="566" t="s">
        <v>244</v>
      </c>
      <c r="F6" s="568" t="s">
        <v>235</v>
      </c>
      <c r="G6" s="567" t="s">
        <v>663</v>
      </c>
      <c r="H6" s="409" t="s">
        <v>292</v>
      </c>
      <c r="I6" s="410" t="s">
        <v>291</v>
      </c>
      <c r="J6" s="405" t="s">
        <v>242</v>
      </c>
      <c r="K6" s="565" t="s">
        <v>317</v>
      </c>
      <c r="L6" s="566" t="s">
        <v>244</v>
      </c>
      <c r="M6" s="568" t="s">
        <v>235</v>
      </c>
      <c r="N6" s="567" t="s">
        <v>663</v>
      </c>
      <c r="O6" s="409" t="s">
        <v>292</v>
      </c>
      <c r="P6" s="565" t="s">
        <v>291</v>
      </c>
      <c r="Q6" s="405" t="s">
        <v>242</v>
      </c>
      <c r="R6" s="565" t="s">
        <v>318</v>
      </c>
      <c r="S6" s="566" t="s">
        <v>244</v>
      </c>
      <c r="T6" s="568" t="s">
        <v>235</v>
      </c>
      <c r="U6" s="567" t="s">
        <v>663</v>
      </c>
      <c r="V6" s="412" t="s">
        <v>292</v>
      </c>
      <c r="W6" s="109"/>
      <c r="X6" s="109"/>
      <c r="Y6" s="535"/>
      <c r="Z6" s="109"/>
      <c r="AA6" s="109"/>
      <c r="AB6" s="109"/>
      <c r="AC6" s="109"/>
      <c r="AD6" s="109"/>
      <c r="AE6" s="109"/>
      <c r="AF6" s="535"/>
      <c r="AG6" s="535"/>
      <c r="AH6" s="535"/>
    </row>
    <row r="7" spans="1:34" ht="24.95" customHeight="1" thickBot="1" x14ac:dyDescent="0.3">
      <c r="A7" s="748"/>
      <c r="B7" s="762" t="s">
        <v>902</v>
      </c>
      <c r="C7" s="413" t="s">
        <v>246</v>
      </c>
      <c r="D7" s="550" t="s">
        <v>846</v>
      </c>
      <c r="E7" s="415" t="s">
        <v>887</v>
      </c>
      <c r="F7" s="415" t="s">
        <v>829</v>
      </c>
      <c r="G7" s="576">
        <v>0.5</v>
      </c>
      <c r="H7" s="758">
        <v>1</v>
      </c>
      <c r="I7" s="762" t="s">
        <v>902</v>
      </c>
      <c r="J7" s="416" t="s">
        <v>246</v>
      </c>
      <c r="K7" s="551" t="s">
        <v>847</v>
      </c>
      <c r="L7" s="415" t="s">
        <v>889</v>
      </c>
      <c r="M7" s="418" t="s">
        <v>831</v>
      </c>
      <c r="N7" s="576">
        <v>0.5</v>
      </c>
      <c r="O7" s="758">
        <v>2</v>
      </c>
      <c r="P7" s="762" t="s">
        <v>902</v>
      </c>
      <c r="Q7" s="416" t="s">
        <v>246</v>
      </c>
      <c r="R7" s="563" t="s">
        <v>848</v>
      </c>
      <c r="S7" s="417">
        <v>1</v>
      </c>
      <c r="T7" s="418" t="s">
        <v>833</v>
      </c>
      <c r="U7" s="576">
        <v>0.5</v>
      </c>
      <c r="V7" s="742">
        <v>3</v>
      </c>
      <c r="W7" s="105"/>
      <c r="X7" s="105"/>
      <c r="Y7" s="105"/>
      <c r="Z7" s="106"/>
      <c r="AA7" s="106"/>
      <c r="AB7" s="106"/>
      <c r="AC7" s="106"/>
      <c r="AD7" s="106"/>
      <c r="AE7" s="106"/>
      <c r="AF7" s="103"/>
      <c r="AG7" s="103"/>
      <c r="AH7" s="525"/>
    </row>
    <row r="8" spans="1:34" ht="24.95" customHeight="1" thickBot="1" x14ac:dyDescent="0.3">
      <c r="A8" s="748"/>
      <c r="B8" s="763"/>
      <c r="C8" s="420" t="s">
        <v>247</v>
      </c>
      <c r="D8" s="552" t="s">
        <v>849</v>
      </c>
      <c r="E8" s="415" t="s">
        <v>887</v>
      </c>
      <c r="F8" s="415" t="s">
        <v>829</v>
      </c>
      <c r="G8" s="576">
        <v>0.5</v>
      </c>
      <c r="H8" s="759"/>
      <c r="I8" s="763"/>
      <c r="J8" s="424" t="s">
        <v>247</v>
      </c>
      <c r="K8" s="553" t="s">
        <v>850</v>
      </c>
      <c r="L8" s="415" t="s">
        <v>889</v>
      </c>
      <c r="M8" s="425" t="s">
        <v>831</v>
      </c>
      <c r="N8" s="576">
        <v>0.5</v>
      </c>
      <c r="O8" s="759"/>
      <c r="P8" s="763"/>
      <c r="Q8" s="424" t="s">
        <v>247</v>
      </c>
      <c r="R8" s="553" t="s">
        <v>851</v>
      </c>
      <c r="S8" s="417">
        <v>1</v>
      </c>
      <c r="T8" s="425" t="s">
        <v>833</v>
      </c>
      <c r="U8" s="576">
        <v>0.5</v>
      </c>
      <c r="V8" s="743"/>
      <c r="W8" s="105"/>
      <c r="X8" s="105"/>
      <c r="Y8" s="105"/>
      <c r="Z8" s="106"/>
      <c r="AA8" s="106"/>
      <c r="AB8" s="106"/>
      <c r="AC8" s="106"/>
      <c r="AD8" s="106"/>
      <c r="AE8" s="106"/>
      <c r="AF8" s="103"/>
      <c r="AG8" s="103"/>
      <c r="AH8" s="525"/>
    </row>
    <row r="9" spans="1:34" ht="24.95" customHeight="1" thickBot="1" x14ac:dyDescent="0.3">
      <c r="A9" s="748"/>
      <c r="B9" s="764"/>
      <c r="C9" s="426" t="s">
        <v>248</v>
      </c>
      <c r="D9" s="558" t="s">
        <v>852</v>
      </c>
      <c r="E9" s="415" t="s">
        <v>887</v>
      </c>
      <c r="F9" s="415" t="s">
        <v>829</v>
      </c>
      <c r="G9" s="576">
        <v>0.5</v>
      </c>
      <c r="H9" s="760"/>
      <c r="I9" s="764"/>
      <c r="J9" s="429" t="s">
        <v>248</v>
      </c>
      <c r="K9" s="559" t="s">
        <v>853</v>
      </c>
      <c r="L9" s="415" t="s">
        <v>889</v>
      </c>
      <c r="M9" s="437" t="s">
        <v>831</v>
      </c>
      <c r="N9" s="576">
        <v>0.5</v>
      </c>
      <c r="O9" s="760"/>
      <c r="P9" s="764"/>
      <c r="Q9" s="429" t="s">
        <v>248</v>
      </c>
      <c r="R9" s="556" t="s">
        <v>853</v>
      </c>
      <c r="S9" s="417">
        <v>1</v>
      </c>
      <c r="T9" s="437" t="s">
        <v>833</v>
      </c>
      <c r="U9" s="576">
        <v>0.5</v>
      </c>
      <c r="V9" s="744"/>
      <c r="W9" s="105"/>
      <c r="X9" s="105"/>
      <c r="Y9" s="105"/>
      <c r="Z9" s="106"/>
      <c r="AA9" s="106"/>
      <c r="AB9" s="106"/>
      <c r="AC9" s="106"/>
      <c r="AD9" s="106"/>
      <c r="AE9" s="106"/>
      <c r="AF9" s="103"/>
      <c r="AG9" s="103"/>
      <c r="AH9" s="525"/>
    </row>
    <row r="10" spans="1:34" ht="24.95" customHeight="1" x14ac:dyDescent="0.25">
      <c r="A10" s="549"/>
      <c r="B10" s="549"/>
      <c r="C10" s="549"/>
      <c r="D10" s="433"/>
      <c r="E10" s="434"/>
      <c r="F10" s="434"/>
      <c r="G10" s="549"/>
      <c r="H10" s="104"/>
      <c r="I10" s="549"/>
      <c r="J10" s="549"/>
      <c r="K10" s="433"/>
      <c r="L10" s="434"/>
      <c r="M10" s="434"/>
      <c r="N10" s="549"/>
      <c r="O10" s="104"/>
      <c r="P10" s="549"/>
      <c r="Q10" s="549"/>
      <c r="R10" s="433"/>
      <c r="S10" s="434"/>
      <c r="T10" s="434"/>
      <c r="U10" s="549"/>
      <c r="V10" s="104"/>
      <c r="W10" s="105"/>
      <c r="X10" s="105"/>
      <c r="Y10" s="105"/>
      <c r="Z10" s="106"/>
      <c r="AA10" s="106"/>
      <c r="AB10" s="106"/>
      <c r="AC10" s="106"/>
      <c r="AD10" s="106"/>
      <c r="AE10" s="106"/>
      <c r="AF10" s="103"/>
      <c r="AG10" s="103"/>
      <c r="AH10" s="525"/>
    </row>
    <row r="11" spans="1:34" ht="24.95" customHeight="1" x14ac:dyDescent="0.25">
      <c r="A11" s="549"/>
      <c r="B11" s="549"/>
      <c r="C11" s="549"/>
      <c r="D11" s="433"/>
      <c r="E11" s="434"/>
      <c r="F11" s="434"/>
      <c r="G11" s="549"/>
      <c r="H11" s="104"/>
      <c r="I11" s="549"/>
      <c r="J11" s="549"/>
      <c r="K11" s="433"/>
      <c r="L11" s="434"/>
      <c r="M11" s="434"/>
      <c r="N11" s="549"/>
      <c r="O11" s="104"/>
      <c r="P11" s="549"/>
      <c r="Q11" s="549"/>
      <c r="R11" s="433"/>
      <c r="S11" s="434"/>
      <c r="T11" s="434"/>
      <c r="U11" s="549"/>
      <c r="V11" s="104"/>
      <c r="W11" s="105"/>
      <c r="X11" s="105"/>
      <c r="Y11" s="105"/>
      <c r="Z11" s="106"/>
      <c r="AA11" s="106"/>
      <c r="AB11" s="106"/>
      <c r="AC11" s="106"/>
      <c r="AD11" s="106"/>
      <c r="AE11" s="106"/>
      <c r="AF11" s="103"/>
      <c r="AG11" s="103"/>
      <c r="AH11" s="525"/>
    </row>
    <row r="12" spans="1:34" ht="24.95" customHeight="1" thickBot="1" x14ac:dyDescent="0.3">
      <c r="A12" s="549"/>
      <c r="B12" s="549"/>
      <c r="C12" s="549"/>
      <c r="D12" s="433"/>
      <c r="E12" s="434"/>
      <c r="F12" s="434"/>
      <c r="G12" s="549"/>
      <c r="H12" s="104"/>
      <c r="I12" s="549"/>
      <c r="J12" s="549"/>
      <c r="K12" s="433"/>
      <c r="L12" s="434"/>
      <c r="M12" s="434"/>
      <c r="N12" s="549"/>
      <c r="O12" s="104"/>
      <c r="P12" s="549"/>
      <c r="Q12" s="549"/>
      <c r="R12" s="433"/>
      <c r="S12" s="434"/>
      <c r="T12" s="434"/>
      <c r="U12" s="549"/>
      <c r="V12" s="104"/>
      <c r="W12" s="105"/>
      <c r="X12" s="105"/>
      <c r="Y12" s="105"/>
      <c r="Z12" s="106"/>
      <c r="AA12" s="106"/>
      <c r="AB12" s="106"/>
      <c r="AC12" s="106"/>
      <c r="AD12" s="106"/>
      <c r="AE12" s="106"/>
      <c r="AF12" s="103"/>
      <c r="AG12" s="103"/>
      <c r="AH12" s="525"/>
    </row>
    <row r="13" spans="1:34" ht="24.95" customHeight="1" thickBot="1" x14ac:dyDescent="0.3">
      <c r="B13" s="749" t="s">
        <v>885</v>
      </c>
      <c r="C13" s="413" t="s">
        <v>246</v>
      </c>
      <c r="D13" s="550" t="s">
        <v>886</v>
      </c>
      <c r="E13" s="415" t="s">
        <v>887</v>
      </c>
      <c r="F13" s="415" t="s">
        <v>829</v>
      </c>
      <c r="G13" s="569">
        <v>0.4</v>
      </c>
      <c r="H13" s="755">
        <v>1</v>
      </c>
      <c r="I13" s="749" t="s">
        <v>885</v>
      </c>
      <c r="J13" s="416" t="s">
        <v>246</v>
      </c>
      <c r="K13" s="563" t="s">
        <v>888</v>
      </c>
      <c r="L13" s="415" t="s">
        <v>889</v>
      </c>
      <c r="M13" s="436" t="s">
        <v>831</v>
      </c>
      <c r="N13" s="569">
        <v>0.4</v>
      </c>
      <c r="O13" s="755">
        <v>2</v>
      </c>
      <c r="P13" s="749" t="s">
        <v>885</v>
      </c>
      <c r="Q13" s="416" t="s">
        <v>246</v>
      </c>
      <c r="R13" s="563" t="s">
        <v>832</v>
      </c>
      <c r="S13" s="417">
        <v>1</v>
      </c>
      <c r="T13" s="436" t="s">
        <v>833</v>
      </c>
      <c r="U13" s="569">
        <v>0.4</v>
      </c>
      <c r="V13" s="755">
        <v>3</v>
      </c>
      <c r="W13" s="105"/>
      <c r="X13" s="105"/>
      <c r="Y13" s="105"/>
      <c r="Z13" s="106"/>
      <c r="AA13" s="106"/>
      <c r="AB13" s="106"/>
      <c r="AC13" s="106"/>
      <c r="AD13" s="106"/>
      <c r="AE13" s="106"/>
      <c r="AF13" s="103"/>
      <c r="AG13" s="103"/>
      <c r="AH13" s="525"/>
    </row>
    <row r="14" spans="1:34" ht="24.95" customHeight="1" thickBot="1" x14ac:dyDescent="0.3">
      <c r="B14" s="750"/>
      <c r="C14" s="420" t="s">
        <v>247</v>
      </c>
      <c r="D14" s="552" t="s">
        <v>861</v>
      </c>
      <c r="E14" s="415" t="s">
        <v>887</v>
      </c>
      <c r="F14" s="415" t="s">
        <v>829</v>
      </c>
      <c r="G14" s="569">
        <v>0.4</v>
      </c>
      <c r="H14" s="756"/>
      <c r="I14" s="750"/>
      <c r="J14" s="424" t="s">
        <v>247</v>
      </c>
      <c r="K14" s="553" t="s">
        <v>890</v>
      </c>
      <c r="L14" s="415" t="s">
        <v>889</v>
      </c>
      <c r="M14" s="422" t="s">
        <v>831</v>
      </c>
      <c r="N14" s="569">
        <v>0.4</v>
      </c>
      <c r="O14" s="756"/>
      <c r="P14" s="750"/>
      <c r="Q14" s="424" t="s">
        <v>247</v>
      </c>
      <c r="R14" s="553" t="s">
        <v>891</v>
      </c>
      <c r="S14" s="417">
        <v>1</v>
      </c>
      <c r="T14" s="422" t="s">
        <v>833</v>
      </c>
      <c r="U14" s="569">
        <v>0.4</v>
      </c>
      <c r="V14" s="756"/>
      <c r="W14" s="105"/>
      <c r="X14" s="105"/>
      <c r="Y14" s="105"/>
      <c r="Z14" s="106"/>
      <c r="AA14" s="106"/>
      <c r="AB14" s="106"/>
      <c r="AC14" s="106"/>
      <c r="AD14" s="106"/>
      <c r="AE14" s="106"/>
      <c r="AF14" s="103"/>
      <c r="AG14" s="103"/>
      <c r="AH14" s="525"/>
    </row>
    <row r="15" spans="1:34" ht="24.95" customHeight="1" thickBot="1" x14ac:dyDescent="0.3">
      <c r="B15" s="751"/>
      <c r="C15" s="426" t="s">
        <v>248</v>
      </c>
      <c r="D15" s="552" t="s">
        <v>892</v>
      </c>
      <c r="E15" s="415" t="s">
        <v>887</v>
      </c>
      <c r="F15" s="415" t="s">
        <v>829</v>
      </c>
      <c r="G15" s="569">
        <v>0.4</v>
      </c>
      <c r="H15" s="757"/>
      <c r="I15" s="751"/>
      <c r="J15" s="429" t="s">
        <v>248</v>
      </c>
      <c r="K15" s="556" t="s">
        <v>893</v>
      </c>
      <c r="L15" s="415" t="s">
        <v>889</v>
      </c>
      <c r="M15" s="428" t="s">
        <v>831</v>
      </c>
      <c r="N15" s="569">
        <v>0.4</v>
      </c>
      <c r="O15" s="757"/>
      <c r="P15" s="751"/>
      <c r="Q15" s="429" t="s">
        <v>248</v>
      </c>
      <c r="R15" s="556" t="s">
        <v>894</v>
      </c>
      <c r="S15" s="417">
        <v>1</v>
      </c>
      <c r="T15" s="428" t="s">
        <v>833</v>
      </c>
      <c r="U15" s="569">
        <v>0.4</v>
      </c>
      <c r="V15" s="757"/>
      <c r="W15" s="105"/>
      <c r="X15" s="105"/>
      <c r="Y15" s="105"/>
      <c r="Z15" s="106"/>
      <c r="AA15" s="106"/>
      <c r="AB15" s="106"/>
      <c r="AC15" s="106"/>
      <c r="AD15" s="106"/>
      <c r="AE15" s="106"/>
      <c r="AF15" s="103"/>
      <c r="AG15" s="103"/>
      <c r="AH15" s="525"/>
    </row>
    <row r="16" spans="1:34" ht="24.95" customHeight="1" thickBot="1" x14ac:dyDescent="0.3">
      <c r="B16" s="762" t="s">
        <v>895</v>
      </c>
      <c r="C16" s="413" t="s">
        <v>246</v>
      </c>
      <c r="D16" s="562" t="s">
        <v>896</v>
      </c>
      <c r="E16" s="415" t="s">
        <v>887</v>
      </c>
      <c r="F16" s="415" t="s">
        <v>829</v>
      </c>
      <c r="G16" s="576">
        <v>0.6</v>
      </c>
      <c r="H16" s="758">
        <v>1</v>
      </c>
      <c r="I16" s="762" t="s">
        <v>895</v>
      </c>
      <c r="J16" s="416" t="s">
        <v>246</v>
      </c>
      <c r="K16" s="562" t="s">
        <v>897</v>
      </c>
      <c r="L16" s="415" t="s">
        <v>889</v>
      </c>
      <c r="M16" s="418" t="s">
        <v>831</v>
      </c>
      <c r="N16" s="576">
        <v>0.6</v>
      </c>
      <c r="O16" s="758">
        <v>2</v>
      </c>
      <c r="P16" s="762" t="s">
        <v>895</v>
      </c>
      <c r="Q16" s="416" t="s">
        <v>246</v>
      </c>
      <c r="R16" s="562" t="s">
        <v>897</v>
      </c>
      <c r="S16" s="417">
        <v>1</v>
      </c>
      <c r="T16" s="418" t="s">
        <v>833</v>
      </c>
      <c r="U16" s="576">
        <v>0.6</v>
      </c>
      <c r="V16" s="761">
        <v>3</v>
      </c>
      <c r="W16" s="105"/>
      <c r="X16" s="105"/>
      <c r="Y16" s="105"/>
      <c r="Z16" s="106"/>
      <c r="AA16" s="106"/>
      <c r="AB16" s="106"/>
      <c r="AC16" s="106"/>
      <c r="AD16" s="106"/>
      <c r="AE16" s="106"/>
      <c r="AF16" s="103"/>
      <c r="AG16" s="103"/>
      <c r="AH16" s="525"/>
    </row>
    <row r="17" spans="2:34" ht="24.95" customHeight="1" thickBot="1" x14ac:dyDescent="0.3">
      <c r="B17" s="763"/>
      <c r="C17" s="420" t="s">
        <v>247</v>
      </c>
      <c r="D17" s="562" t="s">
        <v>898</v>
      </c>
      <c r="E17" s="415" t="s">
        <v>887</v>
      </c>
      <c r="F17" s="415" t="s">
        <v>829</v>
      </c>
      <c r="G17" s="576">
        <v>0.6</v>
      </c>
      <c r="H17" s="759"/>
      <c r="I17" s="763"/>
      <c r="J17" s="424" t="s">
        <v>247</v>
      </c>
      <c r="K17" s="562" t="s">
        <v>899</v>
      </c>
      <c r="L17" s="415" t="s">
        <v>889</v>
      </c>
      <c r="M17" s="425" t="s">
        <v>831</v>
      </c>
      <c r="N17" s="576">
        <v>0.6</v>
      </c>
      <c r="O17" s="759"/>
      <c r="P17" s="763"/>
      <c r="Q17" s="424" t="s">
        <v>247</v>
      </c>
      <c r="R17" s="562" t="s">
        <v>899</v>
      </c>
      <c r="S17" s="417">
        <v>1</v>
      </c>
      <c r="T17" s="425" t="s">
        <v>833</v>
      </c>
      <c r="U17" s="576">
        <v>0.6</v>
      </c>
      <c r="V17" s="759"/>
      <c r="W17" s="105"/>
      <c r="X17" s="105"/>
      <c r="Y17" s="105"/>
      <c r="Z17" s="106"/>
      <c r="AA17" s="106"/>
      <c r="AB17" s="106"/>
      <c r="AC17" s="106"/>
      <c r="AD17" s="106"/>
      <c r="AE17" s="106"/>
      <c r="AF17" s="103"/>
      <c r="AG17" s="103"/>
      <c r="AH17" s="525"/>
    </row>
    <row r="18" spans="2:34" ht="24.95" customHeight="1" thickBot="1" x14ac:dyDescent="0.3">
      <c r="B18" s="764"/>
      <c r="C18" s="426" t="s">
        <v>248</v>
      </c>
      <c r="D18" s="555" t="s">
        <v>900</v>
      </c>
      <c r="E18" s="415" t="s">
        <v>887</v>
      </c>
      <c r="F18" s="415" t="s">
        <v>829</v>
      </c>
      <c r="G18" s="576">
        <v>0.6</v>
      </c>
      <c r="H18" s="760"/>
      <c r="I18" s="764"/>
      <c r="J18" s="429" t="s">
        <v>248</v>
      </c>
      <c r="K18" s="555" t="s">
        <v>901</v>
      </c>
      <c r="L18" s="415" t="s">
        <v>889</v>
      </c>
      <c r="M18" s="431" t="s">
        <v>831</v>
      </c>
      <c r="N18" s="576">
        <v>0.6</v>
      </c>
      <c r="O18" s="760"/>
      <c r="P18" s="764"/>
      <c r="Q18" s="429" t="s">
        <v>248</v>
      </c>
      <c r="R18" s="555" t="s">
        <v>901</v>
      </c>
      <c r="S18" s="417">
        <v>1</v>
      </c>
      <c r="T18" s="431" t="s">
        <v>833</v>
      </c>
      <c r="U18" s="576">
        <v>0.6</v>
      </c>
      <c r="V18" s="760"/>
      <c r="W18" s="105"/>
      <c r="X18" s="105"/>
      <c r="Y18" s="105"/>
      <c r="Z18" s="106"/>
      <c r="AA18" s="106"/>
      <c r="AB18" s="106"/>
      <c r="AC18" s="106"/>
      <c r="AD18" s="106"/>
      <c r="AE18" s="106"/>
      <c r="AF18" s="103"/>
      <c r="AG18" s="103"/>
      <c r="AH18" s="525"/>
    </row>
    <row r="19" spans="2:34" ht="24.95" customHeight="1" thickBot="1" x14ac:dyDescent="0.3">
      <c r="B19" s="762" t="s">
        <v>902</v>
      </c>
      <c r="C19" s="413" t="s">
        <v>246</v>
      </c>
      <c r="D19" s="550" t="s">
        <v>846</v>
      </c>
      <c r="E19" s="415" t="s">
        <v>887</v>
      </c>
      <c r="F19" s="415" t="s">
        <v>829</v>
      </c>
      <c r="G19" s="576">
        <v>0.5</v>
      </c>
      <c r="H19" s="758">
        <v>1</v>
      </c>
      <c r="I19" s="762" t="s">
        <v>902</v>
      </c>
      <c r="J19" s="416" t="s">
        <v>246</v>
      </c>
      <c r="K19" s="551" t="s">
        <v>847</v>
      </c>
      <c r="L19" s="415" t="s">
        <v>889</v>
      </c>
      <c r="M19" s="418" t="s">
        <v>831</v>
      </c>
      <c r="N19" s="576">
        <v>0.5</v>
      </c>
      <c r="O19" s="758">
        <v>2</v>
      </c>
      <c r="P19" s="762" t="s">
        <v>902</v>
      </c>
      <c r="Q19" s="416" t="s">
        <v>246</v>
      </c>
      <c r="R19" s="563" t="s">
        <v>848</v>
      </c>
      <c r="S19" s="417">
        <v>1</v>
      </c>
      <c r="T19" s="418" t="s">
        <v>833</v>
      </c>
      <c r="U19" s="576">
        <v>0.5</v>
      </c>
      <c r="V19" s="758">
        <v>3</v>
      </c>
      <c r="W19" s="105"/>
      <c r="X19" s="105"/>
      <c r="Y19" s="105"/>
      <c r="Z19" s="106"/>
      <c r="AA19" s="106"/>
      <c r="AB19" s="106"/>
      <c r="AC19" s="106"/>
      <c r="AD19" s="106"/>
      <c r="AE19" s="106"/>
      <c r="AF19" s="103"/>
      <c r="AG19" s="103"/>
      <c r="AH19" s="525"/>
    </row>
    <row r="20" spans="2:34" ht="24.95" customHeight="1" thickBot="1" x14ac:dyDescent="0.3">
      <c r="B20" s="763"/>
      <c r="C20" s="420" t="s">
        <v>247</v>
      </c>
      <c r="D20" s="552" t="s">
        <v>849</v>
      </c>
      <c r="E20" s="415" t="s">
        <v>887</v>
      </c>
      <c r="F20" s="415" t="s">
        <v>829</v>
      </c>
      <c r="G20" s="576">
        <v>0.5</v>
      </c>
      <c r="H20" s="759"/>
      <c r="I20" s="763"/>
      <c r="J20" s="424" t="s">
        <v>247</v>
      </c>
      <c r="K20" s="553" t="s">
        <v>850</v>
      </c>
      <c r="L20" s="415" t="s">
        <v>889</v>
      </c>
      <c r="M20" s="425" t="s">
        <v>831</v>
      </c>
      <c r="N20" s="576">
        <v>0.5</v>
      </c>
      <c r="O20" s="759"/>
      <c r="P20" s="763"/>
      <c r="Q20" s="424" t="s">
        <v>247</v>
      </c>
      <c r="R20" s="553" t="s">
        <v>851</v>
      </c>
      <c r="S20" s="417">
        <v>1</v>
      </c>
      <c r="T20" s="425" t="s">
        <v>833</v>
      </c>
      <c r="U20" s="576">
        <v>0.5</v>
      </c>
      <c r="V20" s="759"/>
      <c r="W20" s="105"/>
      <c r="X20" s="105"/>
      <c r="Y20" s="105"/>
      <c r="Z20" s="106"/>
      <c r="AA20" s="106"/>
      <c r="AB20" s="106"/>
      <c r="AC20" s="106"/>
      <c r="AD20" s="106"/>
      <c r="AE20" s="106"/>
      <c r="AF20" s="103"/>
      <c r="AG20" s="103"/>
      <c r="AH20" s="525"/>
    </row>
    <row r="21" spans="2:34" ht="24.95" customHeight="1" thickBot="1" x14ac:dyDescent="0.3">
      <c r="B21" s="764"/>
      <c r="C21" s="426" t="s">
        <v>248</v>
      </c>
      <c r="D21" s="558" t="s">
        <v>852</v>
      </c>
      <c r="E21" s="415" t="s">
        <v>887</v>
      </c>
      <c r="F21" s="415" t="s">
        <v>829</v>
      </c>
      <c r="G21" s="576">
        <v>0.5</v>
      </c>
      <c r="H21" s="760"/>
      <c r="I21" s="764"/>
      <c r="J21" s="429" t="s">
        <v>248</v>
      </c>
      <c r="K21" s="559" t="s">
        <v>853</v>
      </c>
      <c r="L21" s="415" t="s">
        <v>889</v>
      </c>
      <c r="M21" s="437" t="s">
        <v>831</v>
      </c>
      <c r="N21" s="576">
        <v>0.5</v>
      </c>
      <c r="O21" s="760"/>
      <c r="P21" s="764"/>
      <c r="Q21" s="429" t="s">
        <v>248</v>
      </c>
      <c r="R21" s="556" t="s">
        <v>853</v>
      </c>
      <c r="S21" s="417">
        <v>1</v>
      </c>
      <c r="T21" s="437" t="s">
        <v>833</v>
      </c>
      <c r="U21" s="576">
        <v>0.5</v>
      </c>
      <c r="V21" s="760"/>
      <c r="W21" s="105"/>
      <c r="X21" s="105"/>
      <c r="Y21" s="105"/>
      <c r="Z21" s="106"/>
      <c r="AA21" s="106"/>
      <c r="AB21" s="106"/>
      <c r="AC21" s="106"/>
      <c r="AD21" s="106"/>
      <c r="AE21" s="106"/>
      <c r="AF21" s="103"/>
      <c r="AG21" s="103"/>
      <c r="AH21" s="525"/>
    </row>
    <row r="22" spans="2:34" ht="24.95" customHeight="1" thickBot="1" x14ac:dyDescent="0.3">
      <c r="B22" s="762" t="s">
        <v>903</v>
      </c>
      <c r="C22" s="413" t="s">
        <v>246</v>
      </c>
      <c r="D22" s="550" t="s">
        <v>855</v>
      </c>
      <c r="E22" s="436">
        <v>1</v>
      </c>
      <c r="F22" s="418" t="s">
        <v>904</v>
      </c>
      <c r="G22" s="576">
        <v>0.7</v>
      </c>
      <c r="H22" s="758">
        <v>1</v>
      </c>
      <c r="I22" s="762" t="s">
        <v>903</v>
      </c>
      <c r="J22" s="416" t="s">
        <v>246</v>
      </c>
      <c r="K22" s="551" t="s">
        <v>857</v>
      </c>
      <c r="L22" s="436">
        <v>1</v>
      </c>
      <c r="M22" s="418" t="s">
        <v>905</v>
      </c>
      <c r="N22" s="576">
        <v>0.7</v>
      </c>
      <c r="O22" s="758">
        <v>2</v>
      </c>
      <c r="P22" s="762" t="s">
        <v>903</v>
      </c>
      <c r="Q22" s="416" t="s">
        <v>246</v>
      </c>
      <c r="R22" s="563" t="s">
        <v>859</v>
      </c>
      <c r="S22" s="436">
        <v>1</v>
      </c>
      <c r="T22" s="418" t="s">
        <v>860</v>
      </c>
      <c r="U22" s="576">
        <v>0.7</v>
      </c>
      <c r="V22" s="758">
        <v>3</v>
      </c>
      <c r="W22" s="105"/>
      <c r="X22" s="105"/>
      <c r="Y22" s="105"/>
      <c r="Z22" s="106"/>
      <c r="AA22" s="106"/>
      <c r="AB22" s="106"/>
      <c r="AC22" s="106"/>
      <c r="AD22" s="106"/>
      <c r="AE22" s="106"/>
      <c r="AF22" s="103"/>
      <c r="AG22" s="103"/>
      <c r="AH22" s="525"/>
    </row>
    <row r="23" spans="2:34" ht="24.95" customHeight="1" thickBot="1" x14ac:dyDescent="0.3">
      <c r="B23" s="763"/>
      <c r="C23" s="420" t="s">
        <v>247</v>
      </c>
      <c r="D23" s="552" t="s">
        <v>861</v>
      </c>
      <c r="E23" s="422">
        <v>1</v>
      </c>
      <c r="F23" s="418" t="s">
        <v>904</v>
      </c>
      <c r="G23" s="576">
        <v>0.7</v>
      </c>
      <c r="H23" s="759"/>
      <c r="I23" s="763"/>
      <c r="J23" s="424" t="s">
        <v>247</v>
      </c>
      <c r="K23" s="553" t="s">
        <v>862</v>
      </c>
      <c r="L23" s="422">
        <v>1</v>
      </c>
      <c r="M23" s="418" t="s">
        <v>905</v>
      </c>
      <c r="N23" s="576">
        <v>0.7</v>
      </c>
      <c r="O23" s="759"/>
      <c r="P23" s="763"/>
      <c r="Q23" s="424" t="s">
        <v>247</v>
      </c>
      <c r="R23" s="553" t="s">
        <v>863</v>
      </c>
      <c r="S23" s="422">
        <v>1</v>
      </c>
      <c r="T23" s="425" t="s">
        <v>860</v>
      </c>
      <c r="U23" s="576">
        <v>0.7</v>
      </c>
      <c r="V23" s="759"/>
      <c r="W23" s="105"/>
      <c r="X23" s="105"/>
      <c r="Y23" s="105"/>
      <c r="Z23" s="106"/>
      <c r="AA23" s="106"/>
      <c r="AB23" s="106"/>
      <c r="AC23" s="106"/>
      <c r="AD23" s="106"/>
      <c r="AE23" s="106"/>
      <c r="AF23" s="103"/>
      <c r="AG23" s="103"/>
      <c r="AH23" s="525"/>
    </row>
    <row r="24" spans="2:34" ht="24.95" customHeight="1" thickBot="1" x14ac:dyDescent="0.3">
      <c r="B24" s="764"/>
      <c r="C24" s="426" t="s">
        <v>248</v>
      </c>
      <c r="D24" s="558" t="s">
        <v>864</v>
      </c>
      <c r="E24" s="428">
        <v>1</v>
      </c>
      <c r="F24" s="418" t="s">
        <v>904</v>
      </c>
      <c r="G24" s="576">
        <v>0.7</v>
      </c>
      <c r="H24" s="760"/>
      <c r="I24" s="764"/>
      <c r="J24" s="429" t="s">
        <v>248</v>
      </c>
      <c r="K24" s="559" t="s">
        <v>865</v>
      </c>
      <c r="L24" s="438">
        <v>1</v>
      </c>
      <c r="M24" s="418" t="s">
        <v>905</v>
      </c>
      <c r="N24" s="576">
        <v>0.7</v>
      </c>
      <c r="O24" s="760"/>
      <c r="P24" s="764"/>
      <c r="Q24" s="429" t="s">
        <v>248</v>
      </c>
      <c r="R24" s="556" t="s">
        <v>866</v>
      </c>
      <c r="S24" s="438">
        <v>1</v>
      </c>
      <c r="T24" s="437" t="s">
        <v>860</v>
      </c>
      <c r="U24" s="576">
        <v>0.7</v>
      </c>
      <c r="V24" s="760"/>
      <c r="W24" s="105"/>
      <c r="X24" s="105"/>
      <c r="Y24" s="105"/>
      <c r="Z24" s="106"/>
      <c r="AA24" s="106"/>
      <c r="AB24" s="106"/>
      <c r="AC24" s="106"/>
      <c r="AD24" s="106"/>
      <c r="AE24" s="106"/>
      <c r="AF24" s="103"/>
      <c r="AG24" s="103"/>
      <c r="AH24" s="525"/>
    </row>
    <row r="25" spans="2:34" ht="24.95" customHeight="1" thickBot="1" x14ac:dyDescent="0.3">
      <c r="B25" s="762" t="s">
        <v>867</v>
      </c>
      <c r="C25" s="413" t="s">
        <v>246</v>
      </c>
      <c r="D25" s="550" t="s">
        <v>868</v>
      </c>
      <c r="E25" s="436">
        <v>1</v>
      </c>
      <c r="F25" s="418" t="s">
        <v>906</v>
      </c>
      <c r="G25" s="576">
        <v>1</v>
      </c>
      <c r="H25" s="758">
        <v>1</v>
      </c>
      <c r="I25" s="762" t="s">
        <v>867</v>
      </c>
      <c r="J25" s="416" t="s">
        <v>246</v>
      </c>
      <c r="K25" s="551" t="s">
        <v>868</v>
      </c>
      <c r="L25" s="436">
        <v>1</v>
      </c>
      <c r="M25" s="418" t="s">
        <v>907</v>
      </c>
      <c r="N25" s="576">
        <v>1</v>
      </c>
      <c r="O25" s="758">
        <v>2</v>
      </c>
      <c r="P25" s="762" t="s">
        <v>867</v>
      </c>
      <c r="Q25" s="416" t="s">
        <v>246</v>
      </c>
      <c r="R25" s="551" t="s">
        <v>868</v>
      </c>
      <c r="S25" s="436">
        <v>1</v>
      </c>
      <c r="T25" s="418" t="s">
        <v>871</v>
      </c>
      <c r="U25" s="576">
        <v>1</v>
      </c>
      <c r="V25" s="758">
        <v>3</v>
      </c>
      <c r="W25" s="105"/>
      <c r="X25" s="105"/>
      <c r="Y25" s="105"/>
      <c r="Z25" s="106"/>
      <c r="AA25" s="106"/>
      <c r="AB25" s="106"/>
      <c r="AC25" s="106"/>
      <c r="AD25" s="106"/>
      <c r="AE25" s="106"/>
      <c r="AF25" s="103"/>
      <c r="AG25" s="103"/>
      <c r="AH25" s="525"/>
    </row>
    <row r="26" spans="2:34" ht="24.95" customHeight="1" thickBot="1" x14ac:dyDescent="0.3">
      <c r="B26" s="763"/>
      <c r="C26" s="420" t="s">
        <v>247</v>
      </c>
      <c r="D26" s="552" t="s">
        <v>872</v>
      </c>
      <c r="E26" s="422">
        <v>1</v>
      </c>
      <c r="F26" s="418" t="s">
        <v>906</v>
      </c>
      <c r="G26" s="420">
        <v>1</v>
      </c>
      <c r="H26" s="759"/>
      <c r="I26" s="763"/>
      <c r="J26" s="424" t="s">
        <v>247</v>
      </c>
      <c r="K26" s="553" t="s">
        <v>872</v>
      </c>
      <c r="L26" s="422">
        <v>1</v>
      </c>
      <c r="M26" s="418" t="s">
        <v>907</v>
      </c>
      <c r="N26" s="420">
        <v>1</v>
      </c>
      <c r="O26" s="759"/>
      <c r="P26" s="763"/>
      <c r="Q26" s="424" t="s">
        <v>247</v>
      </c>
      <c r="R26" s="553" t="s">
        <v>872</v>
      </c>
      <c r="S26" s="422">
        <v>1</v>
      </c>
      <c r="T26" s="425" t="s">
        <v>871</v>
      </c>
      <c r="U26" s="420">
        <v>1</v>
      </c>
      <c r="V26" s="759"/>
      <c r="W26" s="105"/>
      <c r="X26" s="105"/>
      <c r="Y26" s="105"/>
      <c r="Z26" s="106"/>
      <c r="AA26" s="106"/>
      <c r="AB26" s="106"/>
      <c r="AC26" s="106"/>
      <c r="AD26" s="106"/>
      <c r="AE26" s="106"/>
      <c r="AF26" s="103"/>
      <c r="AG26" s="103"/>
      <c r="AH26" s="525"/>
    </row>
    <row r="27" spans="2:34" ht="24.95" customHeight="1" thickBot="1" x14ac:dyDescent="0.3">
      <c r="B27" s="764"/>
      <c r="C27" s="426" t="s">
        <v>248</v>
      </c>
      <c r="D27" s="558" t="s">
        <v>873</v>
      </c>
      <c r="E27" s="428">
        <v>1</v>
      </c>
      <c r="F27" s="418" t="s">
        <v>906</v>
      </c>
      <c r="G27" s="439">
        <v>1</v>
      </c>
      <c r="H27" s="760"/>
      <c r="I27" s="764"/>
      <c r="J27" s="429" t="s">
        <v>248</v>
      </c>
      <c r="K27" s="559" t="s">
        <v>874</v>
      </c>
      <c r="L27" s="438">
        <v>1</v>
      </c>
      <c r="M27" s="418" t="s">
        <v>907</v>
      </c>
      <c r="N27" s="439">
        <v>1</v>
      </c>
      <c r="O27" s="760"/>
      <c r="P27" s="764"/>
      <c r="Q27" s="429" t="s">
        <v>248</v>
      </c>
      <c r="R27" s="559" t="s">
        <v>874</v>
      </c>
      <c r="S27" s="438">
        <v>1</v>
      </c>
      <c r="T27" s="437" t="s">
        <v>871</v>
      </c>
      <c r="U27" s="439">
        <v>1</v>
      </c>
      <c r="V27" s="760"/>
      <c r="W27" s="105"/>
      <c r="X27" s="105"/>
      <c r="Y27" s="105"/>
      <c r="Z27" s="106"/>
      <c r="AA27" s="106"/>
      <c r="AB27" s="106"/>
      <c r="AC27" s="106"/>
      <c r="AD27" s="106"/>
      <c r="AE27" s="106"/>
      <c r="AF27" s="103"/>
      <c r="AG27" s="103"/>
      <c r="AH27" s="525"/>
    </row>
    <row r="28" spans="2:34" ht="24.95" customHeight="1" thickBot="1" x14ac:dyDescent="0.3">
      <c r="B28" s="762" t="s">
        <v>908</v>
      </c>
      <c r="C28" s="413" t="s">
        <v>246</v>
      </c>
      <c r="D28" s="562" t="s">
        <v>896</v>
      </c>
      <c r="E28" s="436">
        <v>1</v>
      </c>
      <c r="F28" s="418" t="s">
        <v>906</v>
      </c>
      <c r="G28" s="576">
        <v>1.1000000000000001</v>
      </c>
      <c r="H28" s="758">
        <v>1</v>
      </c>
      <c r="I28" s="762" t="s">
        <v>908</v>
      </c>
      <c r="J28" s="416" t="s">
        <v>246</v>
      </c>
      <c r="K28" s="562" t="s">
        <v>897</v>
      </c>
      <c r="L28" s="436">
        <v>1</v>
      </c>
      <c r="M28" s="418" t="s">
        <v>907</v>
      </c>
      <c r="N28" s="576">
        <v>1.1000000000000001</v>
      </c>
      <c r="O28" s="758">
        <v>2</v>
      </c>
      <c r="P28" s="762" t="s">
        <v>908</v>
      </c>
      <c r="Q28" s="416" t="s">
        <v>246</v>
      </c>
      <c r="R28" s="562" t="s">
        <v>897</v>
      </c>
      <c r="S28" s="436">
        <v>1</v>
      </c>
      <c r="T28" s="418" t="s">
        <v>871</v>
      </c>
      <c r="U28" s="576">
        <v>1.1000000000000001</v>
      </c>
      <c r="V28" s="758">
        <v>3</v>
      </c>
    </row>
    <row r="29" spans="2:34" ht="24.95" customHeight="1" thickBot="1" x14ac:dyDescent="0.3">
      <c r="B29" s="763"/>
      <c r="C29" s="420" t="s">
        <v>247</v>
      </c>
      <c r="D29" s="562" t="s">
        <v>898</v>
      </c>
      <c r="E29" s="422">
        <v>1</v>
      </c>
      <c r="F29" s="418" t="s">
        <v>906</v>
      </c>
      <c r="G29" s="576">
        <v>1.1000000000000001</v>
      </c>
      <c r="H29" s="759"/>
      <c r="I29" s="763"/>
      <c r="J29" s="424" t="s">
        <v>247</v>
      </c>
      <c r="K29" s="562" t="s">
        <v>899</v>
      </c>
      <c r="L29" s="422">
        <v>1</v>
      </c>
      <c r="M29" s="418" t="s">
        <v>907</v>
      </c>
      <c r="N29" s="576">
        <v>1.1000000000000001</v>
      </c>
      <c r="O29" s="759"/>
      <c r="P29" s="763"/>
      <c r="Q29" s="424" t="s">
        <v>247</v>
      </c>
      <c r="R29" s="562" t="s">
        <v>899</v>
      </c>
      <c r="S29" s="422">
        <v>1</v>
      </c>
      <c r="T29" s="425" t="s">
        <v>871</v>
      </c>
      <c r="U29" s="576">
        <v>1.1000000000000001</v>
      </c>
      <c r="V29" s="759"/>
    </row>
    <row r="30" spans="2:34" ht="24.95" customHeight="1" thickBot="1" x14ac:dyDescent="0.3">
      <c r="B30" s="764"/>
      <c r="C30" s="426" t="s">
        <v>248</v>
      </c>
      <c r="D30" s="555" t="s">
        <v>900</v>
      </c>
      <c r="E30" s="428">
        <v>1</v>
      </c>
      <c r="F30" s="418" t="s">
        <v>906</v>
      </c>
      <c r="G30" s="576">
        <v>1.1000000000000001</v>
      </c>
      <c r="H30" s="760"/>
      <c r="I30" s="764"/>
      <c r="J30" s="429" t="s">
        <v>248</v>
      </c>
      <c r="K30" s="555" t="s">
        <v>901</v>
      </c>
      <c r="L30" s="438">
        <v>1</v>
      </c>
      <c r="M30" s="418" t="s">
        <v>907</v>
      </c>
      <c r="N30" s="576">
        <v>1.1000000000000001</v>
      </c>
      <c r="O30" s="760"/>
      <c r="P30" s="764"/>
      <c r="Q30" s="429" t="s">
        <v>248</v>
      </c>
      <c r="R30" s="555" t="s">
        <v>901</v>
      </c>
      <c r="S30" s="438">
        <v>1</v>
      </c>
      <c r="T30" s="437" t="s">
        <v>871</v>
      </c>
      <c r="U30" s="576">
        <v>1.1000000000000001</v>
      </c>
      <c r="V30" s="760"/>
    </row>
    <row r="31" spans="2:34" ht="24.95" customHeight="1" thickBot="1" x14ac:dyDescent="0.3">
      <c r="B31" s="762" t="s">
        <v>909</v>
      </c>
      <c r="C31" s="413" t="s">
        <v>246</v>
      </c>
      <c r="D31" s="550" t="s">
        <v>876</v>
      </c>
      <c r="E31" s="436">
        <v>1</v>
      </c>
      <c r="F31" s="418" t="s">
        <v>906</v>
      </c>
      <c r="G31" s="576">
        <v>1</v>
      </c>
      <c r="H31" s="758">
        <v>1</v>
      </c>
      <c r="I31" s="762" t="s">
        <v>909</v>
      </c>
      <c r="J31" s="416" t="s">
        <v>246</v>
      </c>
      <c r="K31" s="551" t="s">
        <v>877</v>
      </c>
      <c r="L31" s="436">
        <v>1</v>
      </c>
      <c r="M31" s="418" t="s">
        <v>907</v>
      </c>
      <c r="N31" s="576">
        <v>1</v>
      </c>
      <c r="O31" s="758">
        <v>2</v>
      </c>
      <c r="P31" s="762" t="s">
        <v>909</v>
      </c>
      <c r="Q31" s="416" t="s">
        <v>246</v>
      </c>
      <c r="R31" s="551" t="s">
        <v>878</v>
      </c>
      <c r="S31" s="436">
        <v>1</v>
      </c>
      <c r="T31" s="418" t="s">
        <v>871</v>
      </c>
      <c r="U31" s="576">
        <v>1</v>
      </c>
      <c r="V31" s="758">
        <v>3</v>
      </c>
    </row>
    <row r="32" spans="2:34" ht="24.95" customHeight="1" thickBot="1" x14ac:dyDescent="0.3">
      <c r="B32" s="763"/>
      <c r="C32" s="420" t="s">
        <v>247</v>
      </c>
      <c r="D32" s="552" t="s">
        <v>879</v>
      </c>
      <c r="E32" s="422">
        <v>1</v>
      </c>
      <c r="F32" s="418" t="s">
        <v>906</v>
      </c>
      <c r="G32" s="420">
        <v>1</v>
      </c>
      <c r="H32" s="759"/>
      <c r="I32" s="763"/>
      <c r="J32" s="424" t="s">
        <v>247</v>
      </c>
      <c r="K32" s="553" t="s">
        <v>880</v>
      </c>
      <c r="L32" s="422">
        <v>1</v>
      </c>
      <c r="M32" s="418" t="s">
        <v>907</v>
      </c>
      <c r="N32" s="420">
        <v>1</v>
      </c>
      <c r="O32" s="759"/>
      <c r="P32" s="763"/>
      <c r="Q32" s="424" t="s">
        <v>247</v>
      </c>
      <c r="R32" s="553" t="s">
        <v>881</v>
      </c>
      <c r="S32" s="422">
        <v>1</v>
      </c>
      <c r="T32" s="425" t="s">
        <v>871</v>
      </c>
      <c r="U32" s="420">
        <v>1</v>
      </c>
      <c r="V32" s="759"/>
    </row>
    <row r="33" spans="1:22" ht="24.95" customHeight="1" thickBot="1" x14ac:dyDescent="0.3">
      <c r="B33" s="764"/>
      <c r="C33" s="426" t="s">
        <v>248</v>
      </c>
      <c r="D33" s="558" t="s">
        <v>882</v>
      </c>
      <c r="E33" s="428">
        <v>1</v>
      </c>
      <c r="F33" s="418" t="s">
        <v>906</v>
      </c>
      <c r="G33" s="439">
        <v>1</v>
      </c>
      <c r="H33" s="760"/>
      <c r="I33" s="764"/>
      <c r="J33" s="429" t="s">
        <v>248</v>
      </c>
      <c r="K33" s="559" t="s">
        <v>883</v>
      </c>
      <c r="L33" s="438">
        <v>1</v>
      </c>
      <c r="M33" s="418" t="s">
        <v>907</v>
      </c>
      <c r="N33" s="439">
        <v>1</v>
      </c>
      <c r="O33" s="760"/>
      <c r="P33" s="764"/>
      <c r="Q33" s="429" t="s">
        <v>248</v>
      </c>
      <c r="R33" s="559" t="s">
        <v>884</v>
      </c>
      <c r="S33" s="438">
        <v>1</v>
      </c>
      <c r="T33" s="437" t="s">
        <v>871</v>
      </c>
      <c r="U33" s="439">
        <v>1</v>
      </c>
      <c r="V33" s="760"/>
    </row>
    <row r="34" spans="1:22" ht="24.95" customHeight="1" x14ac:dyDescent="0.25">
      <c r="B34" s="762"/>
      <c r="C34" s="413"/>
      <c r="D34" s="550"/>
      <c r="E34" s="436"/>
      <c r="F34" s="418"/>
      <c r="G34" s="576"/>
      <c r="H34" s="758">
        <v>1</v>
      </c>
      <c r="I34" s="745"/>
      <c r="J34" s="416"/>
      <c r="K34" s="551"/>
      <c r="L34" s="436"/>
      <c r="M34" s="418"/>
      <c r="N34" s="576"/>
      <c r="O34" s="758">
        <v>2</v>
      </c>
      <c r="P34" s="745"/>
      <c r="Q34" s="416"/>
      <c r="R34" s="551"/>
      <c r="S34" s="436"/>
      <c r="T34" s="418"/>
      <c r="U34" s="576"/>
      <c r="V34" s="758">
        <v>3</v>
      </c>
    </row>
    <row r="35" spans="1:22" ht="24.95" customHeight="1" x14ac:dyDescent="0.25">
      <c r="B35" s="763"/>
      <c r="C35" s="420"/>
      <c r="D35" s="552"/>
      <c r="E35" s="422"/>
      <c r="F35" s="425"/>
      <c r="G35" s="420"/>
      <c r="H35" s="759"/>
      <c r="I35" s="746"/>
      <c r="J35" s="424"/>
      <c r="K35" s="553"/>
      <c r="L35" s="422"/>
      <c r="M35" s="425"/>
      <c r="N35" s="420"/>
      <c r="O35" s="759"/>
      <c r="P35" s="746"/>
      <c r="Q35" s="424"/>
      <c r="R35" s="553"/>
      <c r="S35" s="422"/>
      <c r="T35" s="425"/>
      <c r="U35" s="420"/>
      <c r="V35" s="759"/>
    </row>
    <row r="36" spans="1:22" ht="24.95" customHeight="1" thickBot="1" x14ac:dyDescent="0.3">
      <c r="B36" s="764"/>
      <c r="C36" s="426"/>
      <c r="D36" s="558"/>
      <c r="E36" s="428"/>
      <c r="F36" s="437"/>
      <c r="G36" s="439"/>
      <c r="H36" s="760"/>
      <c r="I36" s="765"/>
      <c r="J36" s="429"/>
      <c r="K36" s="559"/>
      <c r="L36" s="438"/>
      <c r="M36" s="440"/>
      <c r="N36" s="439"/>
      <c r="O36" s="760"/>
      <c r="P36" s="765"/>
      <c r="Q36" s="429"/>
      <c r="R36" s="559"/>
      <c r="S36" s="438"/>
      <c r="T36" s="431"/>
      <c r="U36" s="439"/>
      <c r="V36" s="760"/>
    </row>
    <row r="37" spans="1:22" ht="24.95" customHeight="1" x14ac:dyDescent="0.25">
      <c r="B37" s="762"/>
      <c r="C37" s="413"/>
      <c r="D37" s="550"/>
      <c r="E37" s="436"/>
      <c r="F37" s="418"/>
      <c r="G37" s="576"/>
      <c r="H37" s="758">
        <v>1</v>
      </c>
      <c r="I37" s="745"/>
      <c r="J37" s="416"/>
      <c r="K37" s="551"/>
      <c r="L37" s="436"/>
      <c r="M37" s="418"/>
      <c r="N37" s="576"/>
      <c r="O37" s="758">
        <v>2</v>
      </c>
      <c r="P37" s="745"/>
      <c r="Q37" s="416"/>
      <c r="R37" s="551"/>
      <c r="S37" s="436"/>
      <c r="T37" s="418"/>
      <c r="U37" s="576"/>
      <c r="V37" s="758">
        <v>3</v>
      </c>
    </row>
    <row r="38" spans="1:22" ht="24.95" customHeight="1" x14ac:dyDescent="0.25">
      <c r="B38" s="763"/>
      <c r="C38" s="420"/>
      <c r="D38" s="552"/>
      <c r="E38" s="422"/>
      <c r="F38" s="425"/>
      <c r="G38" s="420"/>
      <c r="H38" s="759"/>
      <c r="I38" s="746"/>
      <c r="J38" s="424"/>
      <c r="K38" s="553"/>
      <c r="L38" s="422"/>
      <c r="M38" s="425"/>
      <c r="N38" s="420"/>
      <c r="O38" s="759"/>
      <c r="P38" s="746"/>
      <c r="Q38" s="424"/>
      <c r="R38" s="553"/>
      <c r="S38" s="422"/>
      <c r="T38" s="425"/>
      <c r="U38" s="420"/>
      <c r="V38" s="759"/>
    </row>
    <row r="39" spans="1:22" ht="24.95" customHeight="1" thickBot="1" x14ac:dyDescent="0.3">
      <c r="B39" s="764"/>
      <c r="C39" s="426"/>
      <c r="D39" s="560"/>
      <c r="E39" s="428"/>
      <c r="F39" s="437"/>
      <c r="G39" s="439"/>
      <c r="H39" s="760"/>
      <c r="I39" s="765"/>
      <c r="J39" s="429"/>
      <c r="K39" s="561"/>
      <c r="L39" s="438"/>
      <c r="M39" s="440"/>
      <c r="N39" s="439"/>
      <c r="O39" s="760"/>
      <c r="P39" s="765"/>
      <c r="Q39" s="429"/>
      <c r="R39" s="561"/>
      <c r="S39" s="438"/>
      <c r="T39" s="431"/>
      <c r="U39" s="439"/>
      <c r="V39" s="760"/>
    </row>
    <row r="40" spans="1:22" ht="24.95" customHeight="1" x14ac:dyDescent="0.25">
      <c r="B40" s="762"/>
      <c r="C40" s="413"/>
      <c r="D40" s="550"/>
      <c r="E40" s="436"/>
      <c r="F40" s="418"/>
      <c r="G40" s="576"/>
      <c r="H40" s="758">
        <v>1</v>
      </c>
      <c r="I40" s="745"/>
      <c r="J40" s="416"/>
      <c r="K40" s="551"/>
      <c r="L40" s="436"/>
      <c r="M40" s="418"/>
      <c r="N40" s="576"/>
      <c r="O40" s="758">
        <v>2</v>
      </c>
      <c r="P40" s="745"/>
      <c r="Q40" s="416"/>
      <c r="R40" s="551"/>
      <c r="S40" s="436"/>
      <c r="T40" s="418"/>
      <c r="U40" s="576"/>
      <c r="V40" s="758">
        <v>3</v>
      </c>
    </row>
    <row r="41" spans="1:22" ht="24.95" customHeight="1" x14ac:dyDescent="0.25">
      <c r="B41" s="763"/>
      <c r="C41" s="420"/>
      <c r="D41" s="552"/>
      <c r="E41" s="422"/>
      <c r="F41" s="425"/>
      <c r="G41" s="420"/>
      <c r="H41" s="759"/>
      <c r="I41" s="746"/>
      <c r="J41" s="424"/>
      <c r="K41" s="553"/>
      <c r="L41" s="422"/>
      <c r="M41" s="425"/>
      <c r="N41" s="420"/>
      <c r="O41" s="759"/>
      <c r="P41" s="746"/>
      <c r="Q41" s="424"/>
      <c r="R41" s="553"/>
      <c r="S41" s="422"/>
      <c r="T41" s="425"/>
      <c r="U41" s="420"/>
      <c r="V41" s="759"/>
    </row>
    <row r="42" spans="1:22" ht="24.95" customHeight="1" thickBot="1" x14ac:dyDescent="0.3">
      <c r="B42" s="764"/>
      <c r="C42" s="426"/>
      <c r="D42" s="560"/>
      <c r="E42" s="428"/>
      <c r="F42" s="437"/>
      <c r="G42" s="439"/>
      <c r="H42" s="760"/>
      <c r="I42" s="765"/>
      <c r="J42" s="429"/>
      <c r="K42" s="561"/>
      <c r="L42" s="438"/>
      <c r="M42" s="440"/>
      <c r="N42" s="439"/>
      <c r="O42" s="760"/>
      <c r="P42" s="765"/>
      <c r="Q42" s="429"/>
      <c r="R42" s="561"/>
      <c r="S42" s="438"/>
      <c r="T42" s="431"/>
      <c r="U42" s="439"/>
      <c r="V42" s="760"/>
    </row>
    <row r="43" spans="1:22" ht="24.95" customHeight="1" x14ac:dyDescent="0.25">
      <c r="B43" s="762"/>
      <c r="C43" s="413"/>
      <c r="D43" s="562"/>
      <c r="E43" s="417"/>
      <c r="F43" s="441"/>
      <c r="G43" s="413"/>
      <c r="H43" s="758">
        <v>1</v>
      </c>
      <c r="I43" s="745"/>
      <c r="J43" s="416"/>
      <c r="K43" s="551"/>
      <c r="L43" s="436"/>
      <c r="M43" s="418"/>
      <c r="N43" s="576"/>
      <c r="O43" s="758">
        <v>2</v>
      </c>
      <c r="P43" s="745"/>
      <c r="Q43" s="416"/>
      <c r="R43" s="551"/>
      <c r="S43" s="436"/>
      <c r="T43" s="418"/>
      <c r="U43" s="576"/>
      <c r="V43" s="758">
        <v>3</v>
      </c>
    </row>
    <row r="44" spans="1:22" ht="24.95" customHeight="1" x14ac:dyDescent="0.25">
      <c r="B44" s="763"/>
      <c r="C44" s="420"/>
      <c r="D44" s="552"/>
      <c r="E44" s="422"/>
      <c r="F44" s="425"/>
      <c r="G44" s="420"/>
      <c r="H44" s="759"/>
      <c r="I44" s="746"/>
      <c r="J44" s="424"/>
      <c r="K44" s="553"/>
      <c r="L44" s="422"/>
      <c r="M44" s="425"/>
      <c r="N44" s="420"/>
      <c r="O44" s="759"/>
      <c r="P44" s="746"/>
      <c r="Q44" s="424"/>
      <c r="R44" s="553"/>
      <c r="S44" s="422"/>
      <c r="T44" s="425"/>
      <c r="U44" s="420"/>
      <c r="V44" s="759"/>
    </row>
    <row r="45" spans="1:22" ht="24.95" customHeight="1" thickBot="1" x14ac:dyDescent="0.3">
      <c r="B45" s="764"/>
      <c r="C45" s="426"/>
      <c r="D45" s="555"/>
      <c r="E45" s="430"/>
      <c r="F45" s="442"/>
      <c r="G45" s="426"/>
      <c r="H45" s="760"/>
      <c r="I45" s="747"/>
      <c r="J45" s="429"/>
      <c r="K45" s="559"/>
      <c r="L45" s="428"/>
      <c r="M45" s="431"/>
      <c r="N45" s="578"/>
      <c r="O45" s="760"/>
      <c r="P45" s="747"/>
      <c r="Q45" s="429"/>
      <c r="R45" s="559"/>
      <c r="S45" s="428"/>
      <c r="T45" s="431"/>
      <c r="U45" s="578"/>
      <c r="V45" s="760"/>
    </row>
    <row r="46" spans="1:22" ht="24" hidden="1" customHeight="1" thickBot="1" x14ac:dyDescent="0.3">
      <c r="A46" s="530" t="s">
        <v>258</v>
      </c>
      <c r="B46" s="762" t="s">
        <v>875</v>
      </c>
      <c r="C46" s="413" t="s">
        <v>246</v>
      </c>
      <c r="D46" s="541"/>
      <c r="E46" s="443"/>
      <c r="F46" s="444"/>
      <c r="G46" s="413"/>
      <c r="H46" s="758">
        <v>1</v>
      </c>
      <c r="I46" s="745" t="s">
        <v>875</v>
      </c>
      <c r="J46" s="416" t="s">
        <v>246</v>
      </c>
      <c r="K46" s="542"/>
      <c r="L46" s="443"/>
      <c r="M46" s="444"/>
      <c r="N46" s="413"/>
      <c r="O46" s="758">
        <v>2</v>
      </c>
      <c r="P46" s="745" t="s">
        <v>875</v>
      </c>
      <c r="Q46" s="416" t="s">
        <v>246</v>
      </c>
      <c r="R46" s="543"/>
      <c r="S46" s="445"/>
      <c r="T46" s="446"/>
      <c r="U46" s="413"/>
      <c r="V46" s="758">
        <v>3</v>
      </c>
    </row>
    <row r="47" spans="1:22" ht="24" hidden="1" customHeight="1" x14ac:dyDescent="0.25">
      <c r="A47" s="534" t="s">
        <v>234</v>
      </c>
      <c r="B47" s="763"/>
      <c r="C47" s="420" t="s">
        <v>247</v>
      </c>
      <c r="D47" s="544"/>
      <c r="E47" s="447"/>
      <c r="F47" s="448"/>
      <c r="G47" s="420"/>
      <c r="H47" s="759"/>
      <c r="I47" s="746"/>
      <c r="J47" s="424" t="s">
        <v>247</v>
      </c>
      <c r="K47" s="545"/>
      <c r="L47" s="447"/>
      <c r="M47" s="448"/>
      <c r="N47" s="420"/>
      <c r="O47" s="759"/>
      <c r="P47" s="746"/>
      <c r="Q47" s="424" t="s">
        <v>247</v>
      </c>
      <c r="R47" s="546"/>
      <c r="S47" s="449"/>
      <c r="T47" s="450"/>
      <c r="U47" s="420"/>
      <c r="V47" s="759"/>
    </row>
    <row r="48" spans="1:22" ht="24.95" hidden="1" customHeight="1" thickBot="1" x14ac:dyDescent="0.3">
      <c r="A48" s="531" t="s">
        <v>416</v>
      </c>
      <c r="B48" s="764"/>
      <c r="C48" s="426" t="s">
        <v>248</v>
      </c>
      <c r="D48" s="547"/>
      <c r="E48" s="451"/>
      <c r="F48" s="452"/>
      <c r="G48" s="426"/>
      <c r="H48" s="760"/>
      <c r="I48" s="747"/>
      <c r="J48" s="429" t="s">
        <v>248</v>
      </c>
      <c r="K48" s="548"/>
      <c r="L48" s="451"/>
      <c r="M48" s="452"/>
      <c r="N48" s="426"/>
      <c r="O48" s="760"/>
      <c r="P48" s="747"/>
      <c r="Q48" s="429" t="s">
        <v>248</v>
      </c>
      <c r="R48" s="540"/>
      <c r="S48" s="453"/>
      <c r="T48" s="454"/>
      <c r="U48" s="426"/>
      <c r="V48" s="760"/>
    </row>
    <row r="49" spans="1:21" ht="24.95" hidden="1" customHeight="1" thickBot="1" x14ac:dyDescent="0.3">
      <c r="A49" s="532" t="s">
        <v>417</v>
      </c>
      <c r="B49" s="530"/>
      <c r="C49" s="530"/>
      <c r="D49" s="530"/>
      <c r="E49" s="530"/>
      <c r="F49" s="530"/>
      <c r="G49" s="530"/>
      <c r="H49" s="530"/>
      <c r="I49" s="530"/>
      <c r="J49" s="530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</row>
    <row r="50" spans="1:21" ht="24.95" hidden="1" customHeight="1" thickBot="1" x14ac:dyDescent="0.3">
      <c r="A50" s="532" t="s">
        <v>418</v>
      </c>
      <c r="B50" s="526"/>
      <c r="C50" s="526"/>
      <c r="D50" s="526"/>
      <c r="E50" s="526"/>
      <c r="F50" s="526"/>
      <c r="G50" s="526"/>
      <c r="H50" s="526"/>
      <c r="I50" s="94" t="s">
        <v>295</v>
      </c>
      <c r="J50" s="83" t="s">
        <v>236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</row>
    <row r="51" spans="1:21" ht="24.95" hidden="1" customHeight="1" thickBot="1" x14ac:dyDescent="0.3">
      <c r="A51" s="532" t="s">
        <v>419</v>
      </c>
      <c r="B51" s="531"/>
      <c r="C51" s="531"/>
      <c r="D51" s="531"/>
      <c r="E51" s="531"/>
      <c r="F51" s="531"/>
      <c r="G51" s="531"/>
      <c r="H51" s="531"/>
      <c r="I51" s="162">
        <v>1</v>
      </c>
      <c r="J51" s="138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</row>
    <row r="52" spans="1:21" ht="24.95" hidden="1" customHeight="1" thickBot="1" x14ac:dyDescent="0.3">
      <c r="A52" s="533" t="s">
        <v>259</v>
      </c>
      <c r="B52" s="532"/>
      <c r="C52" s="532"/>
      <c r="D52" s="532"/>
      <c r="E52" s="532"/>
      <c r="F52" s="532"/>
      <c r="G52" s="532"/>
      <c r="H52" s="532"/>
      <c r="I52" s="157">
        <v>1</v>
      </c>
      <c r="J52" s="139"/>
    </row>
    <row r="53" spans="1:21" ht="24.95" hidden="1" customHeight="1" thickBot="1" x14ac:dyDescent="0.3">
      <c r="A53" s="531" t="s">
        <v>420</v>
      </c>
      <c r="B53" s="532"/>
      <c r="C53" s="532"/>
      <c r="D53" s="532"/>
      <c r="E53" s="532"/>
      <c r="F53" s="532"/>
      <c r="G53" s="532"/>
      <c r="H53" s="532"/>
      <c r="I53" s="157">
        <v>1</v>
      </c>
      <c r="J53" s="139"/>
    </row>
    <row r="54" spans="1:21" ht="24.95" hidden="1" customHeight="1" thickBot="1" x14ac:dyDescent="0.3">
      <c r="A54" s="532" t="s">
        <v>421</v>
      </c>
      <c r="B54" s="532"/>
      <c r="C54" s="532"/>
      <c r="D54" s="532"/>
      <c r="E54" s="532"/>
      <c r="F54" s="532"/>
      <c r="G54" s="532"/>
      <c r="H54" s="532"/>
      <c r="I54" s="157">
        <v>1</v>
      </c>
      <c r="J54" s="139"/>
    </row>
    <row r="55" spans="1:21" ht="24.95" hidden="1" customHeight="1" thickBot="1" x14ac:dyDescent="0.3">
      <c r="A55" s="532" t="s">
        <v>422</v>
      </c>
      <c r="B55" s="533"/>
      <c r="C55" s="533"/>
      <c r="D55" s="533"/>
      <c r="E55" s="533"/>
      <c r="F55" s="533"/>
      <c r="G55" s="533"/>
      <c r="H55" s="533"/>
      <c r="I55" s="163"/>
      <c r="J55" s="140"/>
    </row>
    <row r="56" spans="1:21" ht="24.95" hidden="1" customHeight="1" thickBot="1" x14ac:dyDescent="0.3">
      <c r="A56" s="532" t="s">
        <v>419</v>
      </c>
      <c r="B56" s="531"/>
      <c r="C56" s="531"/>
      <c r="D56" s="531"/>
      <c r="E56" s="531"/>
      <c r="F56" s="531"/>
      <c r="G56" s="531"/>
      <c r="H56" s="531"/>
      <c r="I56" s="162" t="s">
        <v>300</v>
      </c>
      <c r="J56" s="138"/>
    </row>
    <row r="57" spans="1:21" ht="24.95" hidden="1" customHeight="1" thickBot="1" x14ac:dyDescent="0.3">
      <c r="A57" s="533" t="s">
        <v>259</v>
      </c>
      <c r="B57" s="532"/>
      <c r="C57" s="532"/>
      <c r="D57" s="532"/>
      <c r="E57" s="532"/>
      <c r="F57" s="532"/>
      <c r="G57" s="532"/>
      <c r="H57" s="532"/>
      <c r="I57" s="157" t="s">
        <v>301</v>
      </c>
      <c r="J57" s="139"/>
    </row>
    <row r="58" spans="1:21" ht="24.95" hidden="1" customHeight="1" thickBot="1" x14ac:dyDescent="0.3">
      <c r="A58" s="531" t="s">
        <v>423</v>
      </c>
      <c r="B58" s="532"/>
      <c r="C58" s="532"/>
      <c r="D58" s="532"/>
      <c r="E58" s="532"/>
      <c r="F58" s="532"/>
      <c r="G58" s="532"/>
      <c r="H58" s="532"/>
      <c r="I58" s="157" t="s">
        <v>302</v>
      </c>
      <c r="J58" s="139"/>
    </row>
    <row r="59" spans="1:21" ht="24.95" hidden="1" customHeight="1" thickBot="1" x14ac:dyDescent="0.3">
      <c r="A59" s="532" t="s">
        <v>424</v>
      </c>
      <c r="B59" s="532"/>
      <c r="C59" s="532"/>
      <c r="D59" s="532"/>
      <c r="E59" s="532"/>
      <c r="F59" s="532"/>
      <c r="G59" s="532"/>
      <c r="H59" s="532"/>
      <c r="I59" s="157" t="s">
        <v>303</v>
      </c>
      <c r="J59" s="139"/>
    </row>
    <row r="60" spans="1:21" ht="24.95" hidden="1" customHeight="1" thickBot="1" x14ac:dyDescent="0.3">
      <c r="A60" s="532" t="s">
        <v>425</v>
      </c>
      <c r="B60" s="533"/>
      <c r="C60" s="533"/>
      <c r="D60" s="533"/>
      <c r="E60" s="533"/>
      <c r="F60" s="533"/>
      <c r="G60" s="533"/>
      <c r="H60" s="533"/>
      <c r="I60" s="163"/>
      <c r="J60" s="140"/>
    </row>
    <row r="61" spans="1:21" ht="24.95" hidden="1" customHeight="1" thickBot="1" x14ac:dyDescent="0.3">
      <c r="A61" s="532" t="s">
        <v>419</v>
      </c>
      <c r="B61" s="531"/>
      <c r="C61" s="531"/>
      <c r="D61" s="531"/>
      <c r="E61" s="531"/>
      <c r="F61" s="531"/>
      <c r="G61" s="531"/>
      <c r="H61" s="531"/>
      <c r="I61" s="162" t="s">
        <v>304</v>
      </c>
      <c r="J61" s="138"/>
    </row>
    <row r="62" spans="1:21" ht="24.95" hidden="1" customHeight="1" x14ac:dyDescent="0.25">
      <c r="A62" s="533" t="s">
        <v>259</v>
      </c>
      <c r="B62" s="532"/>
      <c r="C62" s="532"/>
      <c r="D62" s="532"/>
      <c r="E62" s="532"/>
      <c r="F62" s="532"/>
      <c r="G62" s="532"/>
      <c r="H62" s="532"/>
      <c r="I62" s="157" t="s">
        <v>305</v>
      </c>
      <c r="J62" s="139"/>
    </row>
  </sheetData>
  <sheetProtection deleteColumns="0" deleteRows="0"/>
  <mergeCells count="79">
    <mergeCell ref="B46:B48"/>
    <mergeCell ref="H46:H48"/>
    <mergeCell ref="I46:I48"/>
    <mergeCell ref="O46:O48"/>
    <mergeCell ref="P46:P48"/>
    <mergeCell ref="V46:V48"/>
    <mergeCell ref="B43:B45"/>
    <mergeCell ref="H43:H45"/>
    <mergeCell ref="I43:I45"/>
    <mergeCell ref="O43:O45"/>
    <mergeCell ref="P43:P45"/>
    <mergeCell ref="V43:V45"/>
    <mergeCell ref="B40:B42"/>
    <mergeCell ref="H40:H42"/>
    <mergeCell ref="I40:I42"/>
    <mergeCell ref="O40:O42"/>
    <mergeCell ref="P40:P42"/>
    <mergeCell ref="V40:V42"/>
    <mergeCell ref="B37:B39"/>
    <mergeCell ref="H37:H39"/>
    <mergeCell ref="I37:I39"/>
    <mergeCell ref="O37:O39"/>
    <mergeCell ref="P37:P39"/>
    <mergeCell ref="V37:V39"/>
    <mergeCell ref="B34:B36"/>
    <mergeCell ref="H34:H36"/>
    <mergeCell ref="I34:I36"/>
    <mergeCell ref="O34:O36"/>
    <mergeCell ref="P34:P36"/>
    <mergeCell ref="V34:V36"/>
    <mergeCell ref="B31:B33"/>
    <mergeCell ref="H31:H33"/>
    <mergeCell ref="I31:I33"/>
    <mergeCell ref="O31:O33"/>
    <mergeCell ref="P31:P33"/>
    <mergeCell ref="V31:V33"/>
    <mergeCell ref="B28:B30"/>
    <mergeCell ref="H28:H30"/>
    <mergeCell ref="I28:I30"/>
    <mergeCell ref="O28:O30"/>
    <mergeCell ref="P28:P30"/>
    <mergeCell ref="V28:V30"/>
    <mergeCell ref="B25:B27"/>
    <mergeCell ref="H25:H27"/>
    <mergeCell ref="I25:I27"/>
    <mergeCell ref="O25:O27"/>
    <mergeCell ref="P25:P27"/>
    <mergeCell ref="V25:V27"/>
    <mergeCell ref="B22:B24"/>
    <mergeCell ref="H22:H24"/>
    <mergeCell ref="I22:I24"/>
    <mergeCell ref="O22:O24"/>
    <mergeCell ref="P22:P24"/>
    <mergeCell ref="V22:V24"/>
    <mergeCell ref="B19:B21"/>
    <mergeCell ref="H19:H21"/>
    <mergeCell ref="I19:I21"/>
    <mergeCell ref="O19:O21"/>
    <mergeCell ref="P19:P21"/>
    <mergeCell ref="V19:V21"/>
    <mergeCell ref="B16:B18"/>
    <mergeCell ref="H16:H18"/>
    <mergeCell ref="I16:I18"/>
    <mergeCell ref="O16:O18"/>
    <mergeCell ref="P16:P18"/>
    <mergeCell ref="V16:V18"/>
    <mergeCell ref="V7:V9"/>
    <mergeCell ref="B13:B15"/>
    <mergeCell ref="H13:H15"/>
    <mergeCell ref="I13:I15"/>
    <mergeCell ref="O13:O15"/>
    <mergeCell ref="P13:P15"/>
    <mergeCell ref="V13:V15"/>
    <mergeCell ref="A7:A9"/>
    <mergeCell ref="B7:B9"/>
    <mergeCell ref="H7:H9"/>
    <mergeCell ref="I7:I9"/>
    <mergeCell ref="O7:O9"/>
    <mergeCell ref="P7:P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Перенос_Упр1">
                <anchor moveWithCells="1" sizeWithCells="1">
                  <from>
                    <xdr:col>0</xdr:col>
                    <xdr:colOff>152400</xdr:colOff>
                    <xdr:row>12</xdr:row>
                    <xdr:rowOff>209550</xdr:rowOff>
                  </from>
                  <to>
                    <xdr:col>0</xdr:col>
                    <xdr:colOff>1104900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Button 2">
              <controlPr defaultSize="0" print="0" autoFill="0" autoPict="0" macro="[0]!Стер_Коп_Упр1">
                <anchor moveWithCells="1" sizeWithCells="1">
                  <from>
                    <xdr:col>0</xdr:col>
                    <xdr:colOff>123825</xdr:colOff>
                    <xdr:row>7</xdr:row>
                    <xdr:rowOff>123825</xdr:rowOff>
                  </from>
                  <to>
                    <xdr:col>0</xdr:col>
                    <xdr:colOff>1047750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Button 3">
              <controlPr defaultSize="0" print="0" autoFill="0" autoPict="0" macro="[0]!Копир2">
                <anchor moveWithCells="1" sizeWithCells="1">
                  <from>
                    <xdr:col>0</xdr:col>
                    <xdr:colOff>161925</xdr:colOff>
                    <xdr:row>15</xdr:row>
                    <xdr:rowOff>47625</xdr:rowOff>
                  </from>
                  <to>
                    <xdr:col>0</xdr:col>
                    <xdr:colOff>1095375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Button 4">
              <controlPr defaultSize="0" print="0" autoFill="0" autoPict="0" macro="[0]!Копир3">
                <anchor moveWithCells="1" sizeWithCells="1">
                  <from>
                    <xdr:col>0</xdr:col>
                    <xdr:colOff>161925</xdr:colOff>
                    <xdr:row>18</xdr:row>
                    <xdr:rowOff>57150</xdr:rowOff>
                  </from>
                  <to>
                    <xdr:col>0</xdr:col>
                    <xdr:colOff>1095375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Button 5">
              <controlPr defaultSize="0" print="0" autoFill="0" autoPict="0" macro="[0]!Копир4">
                <anchor moveWithCells="1" sizeWithCells="1">
                  <from>
                    <xdr:col>0</xdr:col>
                    <xdr:colOff>161925</xdr:colOff>
                    <xdr:row>21</xdr:row>
                    <xdr:rowOff>19050</xdr:rowOff>
                  </from>
                  <to>
                    <xdr:col>0</xdr:col>
                    <xdr:colOff>1095375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Button 6">
              <controlPr defaultSize="0" print="0" autoFill="0" autoPict="0" macro="[0]!Копир5">
                <anchor moveWithCells="1" sizeWithCells="1">
                  <from>
                    <xdr:col>0</xdr:col>
                    <xdr:colOff>161925</xdr:colOff>
                    <xdr:row>24</xdr:row>
                    <xdr:rowOff>76200</xdr:rowOff>
                  </from>
                  <to>
                    <xdr:col>0</xdr:col>
                    <xdr:colOff>1095375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Button 7">
              <controlPr defaultSize="0" print="0" autoFill="0" autoPict="0" macro="[0]!Копир6">
                <anchor moveWithCells="1" sizeWithCells="1">
                  <from>
                    <xdr:col>0</xdr:col>
                    <xdr:colOff>161925</xdr:colOff>
                    <xdr:row>27</xdr:row>
                    <xdr:rowOff>85725</xdr:rowOff>
                  </from>
                  <to>
                    <xdr:col>0</xdr:col>
                    <xdr:colOff>1095375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Button 8">
              <controlPr defaultSize="0" print="0" autoFill="0" autoPict="0" macro="[0]!Копир7">
                <anchor moveWithCells="1" sizeWithCells="1">
                  <from>
                    <xdr:col>0</xdr:col>
                    <xdr:colOff>161925</xdr:colOff>
                    <xdr:row>30</xdr:row>
                    <xdr:rowOff>104775</xdr:rowOff>
                  </from>
                  <to>
                    <xdr:col>0</xdr:col>
                    <xdr:colOff>1095375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Button 9">
              <controlPr defaultSize="0" print="0" autoFill="0" autoPict="0" macro="[0]!Копир8">
                <anchor moveWithCells="1" sizeWithCells="1">
                  <from>
                    <xdr:col>0</xdr:col>
                    <xdr:colOff>161925</xdr:colOff>
                    <xdr:row>33</xdr:row>
                    <xdr:rowOff>66675</xdr:rowOff>
                  </from>
                  <to>
                    <xdr:col>0</xdr:col>
                    <xdr:colOff>1095375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Button 10">
              <controlPr defaultSize="0" print="0" autoFill="0" autoPict="0" macro="[0]!Копир9">
                <anchor moveWithCells="1" sizeWithCells="1">
                  <from>
                    <xdr:col>0</xdr:col>
                    <xdr:colOff>161925</xdr:colOff>
                    <xdr:row>36</xdr:row>
                    <xdr:rowOff>123825</xdr:rowOff>
                  </from>
                  <to>
                    <xdr:col>0</xdr:col>
                    <xdr:colOff>1095375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Button 11">
              <controlPr defaultSize="0" print="0" autoFill="0" autoPict="0" macro="[0]!Клпир10">
                <anchor moveWithCells="1" sizeWithCells="1">
                  <from>
                    <xdr:col>0</xdr:col>
                    <xdr:colOff>161925</xdr:colOff>
                    <xdr:row>39</xdr:row>
                    <xdr:rowOff>95250</xdr:rowOff>
                  </from>
                  <to>
                    <xdr:col>0</xdr:col>
                    <xdr:colOff>1095375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Button 12">
              <controlPr defaultSize="0" print="0" autoFill="0" autoPict="0" macro="[0]!Копир11">
                <anchor moveWithCells="1" sizeWithCells="1">
                  <from>
                    <xdr:col>0</xdr:col>
                    <xdr:colOff>161925</xdr:colOff>
                    <xdr:row>42</xdr:row>
                    <xdr:rowOff>104775</xdr:rowOff>
                  </from>
                  <to>
                    <xdr:col>0</xdr:col>
                    <xdr:colOff>1095375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114</vt:i4>
      </vt:variant>
    </vt:vector>
  </HeadingPairs>
  <TitlesOfParts>
    <vt:vector size="138" baseType="lpstr">
      <vt:lpstr>ODK</vt:lpstr>
      <vt:lpstr>IDK</vt:lpstr>
      <vt:lpstr>КИДР</vt:lpstr>
      <vt:lpstr>ИР-тек</vt:lpstr>
      <vt:lpstr>Упр-ст</vt:lpstr>
      <vt:lpstr>Инструкция</vt:lpstr>
      <vt:lpstr>Сила1</vt:lpstr>
      <vt:lpstr>Сила2</vt:lpstr>
      <vt:lpstr>Быстрота1</vt:lpstr>
      <vt:lpstr>Быстрота2</vt:lpstr>
      <vt:lpstr>Гибкость1</vt:lpstr>
      <vt:lpstr>Гибкость2</vt:lpstr>
      <vt:lpstr>Ловкость1</vt:lpstr>
      <vt:lpstr>Ловкость2</vt:lpstr>
      <vt:lpstr>Волейбол1</vt:lpstr>
      <vt:lpstr>Волейбол2</vt:lpstr>
      <vt:lpstr>Баскетбол1</vt:lpstr>
      <vt:lpstr>Баскетбол2</vt:lpstr>
      <vt:lpstr>Футбол1</vt:lpstr>
      <vt:lpstr>Футбол2</vt:lpstr>
      <vt:lpstr>ВосстГимн</vt:lpstr>
      <vt:lpstr>Table-IDK</vt:lpstr>
      <vt:lpstr>ГФОК</vt:lpstr>
      <vt:lpstr>Нормативы</vt:lpstr>
      <vt:lpstr>Нормативы!bookmark2</vt:lpstr>
      <vt:lpstr>АДдис</vt:lpstr>
      <vt:lpstr>АДсис</vt:lpstr>
      <vt:lpstr>Бег1000_11Дев</vt:lpstr>
      <vt:lpstr>Бег1000_11Мал</vt:lpstr>
      <vt:lpstr>Бег1000Дев</vt:lpstr>
      <vt:lpstr>Бег1000Мал</vt:lpstr>
      <vt:lpstr>Бег30_11Дев</vt:lpstr>
      <vt:lpstr>Бег30_11Мал</vt:lpstr>
      <vt:lpstr>Бег30Дев</vt:lpstr>
      <vt:lpstr>Бег30Мал</vt:lpstr>
      <vt:lpstr>Блок1Социальный</vt:lpstr>
      <vt:lpstr>Блок2ЗОЖ</vt:lpstr>
      <vt:lpstr>Блок3Антроп</vt:lpstr>
      <vt:lpstr>Блок4Функ</vt:lpstr>
      <vt:lpstr>Блок5УФП</vt:lpstr>
      <vt:lpstr>Болезни</vt:lpstr>
      <vt:lpstr>БыстрОтжим</vt:lpstr>
      <vt:lpstr>БыстрПрисед</vt:lpstr>
      <vt:lpstr>Виды</vt:lpstr>
      <vt:lpstr>Возраст</vt:lpstr>
      <vt:lpstr>ВозрастЖ</vt:lpstr>
      <vt:lpstr>ВозрастМ</vt:lpstr>
      <vt:lpstr>ВозрастНорм</vt:lpstr>
      <vt:lpstr>ВыносливостьКомплекс</vt:lpstr>
      <vt:lpstr>ГенчиЖ</vt:lpstr>
      <vt:lpstr>ГенчиМ</vt:lpstr>
      <vt:lpstr>ГибкостьНаклонЖ</vt:lpstr>
      <vt:lpstr>ГибкостьНаклонМ</vt:lpstr>
      <vt:lpstr>ГибкостьПрогибЖ</vt:lpstr>
      <vt:lpstr>ГибкостьПрогибМ</vt:lpstr>
      <vt:lpstr>ДинКистьЖ</vt:lpstr>
      <vt:lpstr>ДинКистьМ</vt:lpstr>
      <vt:lpstr>ДлинаДев</vt:lpstr>
      <vt:lpstr>ДлинаМал</vt:lpstr>
      <vt:lpstr>ЖирБалл</vt:lpstr>
      <vt:lpstr>ЗУФвНеделю</vt:lpstr>
      <vt:lpstr>ЗУФРазВНеделю</vt:lpstr>
      <vt:lpstr>ЗУФЧасВНеделю</vt:lpstr>
      <vt:lpstr>Карандаш</vt:lpstr>
      <vt:lpstr>КМвДень</vt:lpstr>
      <vt:lpstr>КонтрОсанки</vt:lpstr>
      <vt:lpstr>МестоЖительства</vt:lpstr>
      <vt:lpstr>МестоПроживания</vt:lpstr>
      <vt:lpstr>Наклон11Дев</vt:lpstr>
      <vt:lpstr>Наклон11Мал</vt:lpstr>
      <vt:lpstr>НаклонДев</vt:lpstr>
      <vt:lpstr>НаклонМал</vt:lpstr>
      <vt:lpstr>IDK!Область_печати</vt:lpstr>
      <vt:lpstr>ODK!Область_печати</vt:lpstr>
      <vt:lpstr>КИДР!Область_печати</vt:lpstr>
      <vt:lpstr>ОвощиВНеделю</vt:lpstr>
      <vt:lpstr>Отжим11Дев</vt:lpstr>
      <vt:lpstr>Отжим11Мал</vt:lpstr>
      <vt:lpstr>ОтжимДев</vt:lpstr>
      <vt:lpstr>ОтжимМал</vt:lpstr>
      <vt:lpstr>ОтжімДев</vt:lpstr>
      <vt:lpstr>ОценкаДев</vt:lpstr>
      <vt:lpstr>ОценкаДевОбрат</vt:lpstr>
      <vt:lpstr>ОценкаМал</vt:lpstr>
      <vt:lpstr>ОценкаМалОбрат</vt:lpstr>
      <vt:lpstr>ПищаЗаРаз</vt:lpstr>
      <vt:lpstr>ПищаРазВДень</vt:lpstr>
      <vt:lpstr>ПоворПрыжком</vt:lpstr>
      <vt:lpstr>ПодТул11Дев</vt:lpstr>
      <vt:lpstr>ПодТул11Мал</vt:lpstr>
      <vt:lpstr>ПодТулДев</vt:lpstr>
      <vt:lpstr>ПодТулМал</vt:lpstr>
      <vt:lpstr>Подтяг11Мал</vt:lpstr>
      <vt:lpstr>ПодтягМал</vt:lpstr>
      <vt:lpstr>ПриседНаОдной</vt:lpstr>
      <vt:lpstr>ПриусадебноеХозяйство</vt:lpstr>
      <vt:lpstr>Приусадебный</vt:lpstr>
      <vt:lpstr>ПриусадебныйУчасток</vt:lpstr>
      <vt:lpstr>Прыжок11Дев</vt:lpstr>
      <vt:lpstr>Прыжок11Мал</vt:lpstr>
      <vt:lpstr>РабПоза</vt:lpstr>
      <vt:lpstr>Руфье</vt:lpstr>
      <vt:lpstr>СидяЧасов</vt:lpstr>
      <vt:lpstr>СилаОтжим</vt:lpstr>
      <vt:lpstr>Сон22</vt:lpstr>
      <vt:lpstr>Сон7</vt:lpstr>
      <vt:lpstr>Сон8_21</vt:lpstr>
      <vt:lpstr>Социальный1Блок</vt:lpstr>
      <vt:lpstr>СтойкаЗакрывГлаза</vt:lpstr>
      <vt:lpstr>УФПД_1000</vt:lpstr>
      <vt:lpstr>УФПД_30м</vt:lpstr>
      <vt:lpstr>УФПД_нахил</vt:lpstr>
      <vt:lpstr>УФПД_падним</vt:lpstr>
      <vt:lpstr>УФПД_скач_з_месца</vt:lpstr>
      <vt:lpstr>УФПД_ЧБ</vt:lpstr>
      <vt:lpstr>УФПМ_1000</vt:lpstr>
      <vt:lpstr>УФПМ_30м</vt:lpstr>
      <vt:lpstr>УФПМ_нахил</vt:lpstr>
      <vt:lpstr>УФПМ_падцяг</vt:lpstr>
      <vt:lpstr>УФПМ_скач_з_месца</vt:lpstr>
      <vt:lpstr>УФПМ_ЧБ</vt:lpstr>
      <vt:lpstr>ФСМГоленостоп</vt:lpstr>
      <vt:lpstr>ФСМГоленостопЖ</vt:lpstr>
      <vt:lpstr>ФСМГоленостопМ</vt:lpstr>
      <vt:lpstr>ФСМЖивотаСидя</vt:lpstr>
      <vt:lpstr>ФСМПлечаЖ</vt:lpstr>
      <vt:lpstr>ФСМПлечаМ</vt:lpstr>
      <vt:lpstr>ФСМПредплечьяЖ</vt:lpstr>
      <vt:lpstr>ФСМПредплечьяМ</vt:lpstr>
      <vt:lpstr>ФСМСпиныПргоибЛежа</vt:lpstr>
      <vt:lpstr>ценкаМалОбрат</vt:lpstr>
      <vt:lpstr>ЧБ11Дев</vt:lpstr>
      <vt:lpstr>ЧБ11Мал</vt:lpstr>
      <vt:lpstr>ЧБГод</vt:lpstr>
      <vt:lpstr>ЧБДев</vt:lpstr>
      <vt:lpstr>ЧБМал</vt:lpstr>
      <vt:lpstr>ШтангеЖ</vt:lpstr>
      <vt:lpstr>ШтангеМ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</dc:creator>
  <cp:lastModifiedBy>Gregory</cp:lastModifiedBy>
  <cp:lastPrinted>2019-05-08T08:58:48Z</cp:lastPrinted>
  <dcterms:created xsi:type="dcterms:W3CDTF">2019-04-20T17:40:51Z</dcterms:created>
  <dcterms:modified xsi:type="dcterms:W3CDTF">2020-01-15T19:52:11Z</dcterms:modified>
</cp:coreProperties>
</file>